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44"/>
  </bookViews>
  <sheets>
    <sheet name="2024年收入" sheetId="17" r:id="rId1"/>
    <sheet name="2024支出" sheetId="19" r:id="rId2"/>
    <sheet name="底稿2020.11.25" sheetId="15" state="hidden" r:id="rId3"/>
    <sheet name="2020支出 (2)" sheetId="14" state="hidden" r:id="rId4"/>
  </sheets>
  <definedNames>
    <definedName name="_xlnm.Print_Area" localSheetId="1">'2024支出'!$A$1:$R$37</definedName>
  </definedNames>
  <calcPr calcId="144525"/>
</workbook>
</file>

<file path=xl/sharedStrings.xml><?xml version="1.0" encoding="utf-8"?>
<sst xmlns="http://schemas.openxmlformats.org/spreadsheetml/2006/main" count="305" uniqueCount="154">
  <si>
    <t>附件1</t>
  </si>
  <si>
    <t>2024年鱼峰区一般公共预算调整收入表</t>
  </si>
  <si>
    <t>单位：万元</t>
  </si>
  <si>
    <t>项   目</t>
  </si>
  <si>
    <t>2024年</t>
  </si>
  <si>
    <t>2023年决算</t>
  </si>
  <si>
    <t>2024年预算</t>
  </si>
  <si>
    <t>1-9月实际执行</t>
  </si>
  <si>
    <t>2024年调整预算收入</t>
  </si>
  <si>
    <t>同比增长率</t>
  </si>
  <si>
    <t>预算调整变动</t>
  </si>
  <si>
    <t>预算调整变动率</t>
  </si>
  <si>
    <t>一、一般公共预算收入</t>
  </si>
  <si>
    <t>1、增值税</t>
  </si>
  <si>
    <t xml:space="preserve">    2、企业所得税</t>
  </si>
  <si>
    <t xml:space="preserve">    3、个人所得税</t>
  </si>
  <si>
    <t>4、资源税</t>
  </si>
  <si>
    <t>5、房产税</t>
  </si>
  <si>
    <t>6、印花税</t>
  </si>
  <si>
    <t>7、车船税</t>
  </si>
  <si>
    <t xml:space="preserve">        8、城市维护建设税</t>
  </si>
  <si>
    <t xml:space="preserve">  9、其他收入</t>
  </si>
  <si>
    <t>税收收入合计：</t>
  </si>
  <si>
    <t xml:space="preserve">  11、专项收入</t>
  </si>
  <si>
    <t xml:space="preserve">            12、行政事业性收费收入</t>
  </si>
  <si>
    <t xml:space="preserve">  13、罚没收入</t>
  </si>
  <si>
    <t>14、国有资源（资产）有偿使用收入</t>
  </si>
  <si>
    <t xml:space="preserve"> 15、其他收入</t>
  </si>
  <si>
    <t>非税收入合计：</t>
  </si>
  <si>
    <t>二、上级补助收入</t>
  </si>
  <si>
    <t>收   入   合   计</t>
  </si>
  <si>
    <t>三、调入预算稳定调节基金</t>
  </si>
  <si>
    <t>四、上年结转结余</t>
  </si>
  <si>
    <t>五、一般债券转贷收入</t>
  </si>
  <si>
    <t>六、政府性基金调入</t>
  </si>
  <si>
    <t>七、国有资本经营调入</t>
  </si>
  <si>
    <t>总          计</t>
  </si>
  <si>
    <t>附件2</t>
  </si>
  <si>
    <t>2024年鱼峰区一般公共预算调整支出表</t>
  </si>
  <si>
    <t>2024年年初预算</t>
  </si>
  <si>
    <t>2021年预算调整</t>
  </si>
  <si>
    <t>备注</t>
  </si>
  <si>
    <t>2024年全年调整预算支出</t>
  </si>
  <si>
    <t>10月三保预计支出</t>
  </si>
  <si>
    <t>11月三保预计支出</t>
  </si>
  <si>
    <t>12月三保预计支出</t>
  </si>
  <si>
    <t>10月其他刚性预计支出</t>
  </si>
  <si>
    <t>11月其他刚性预计支出</t>
  </si>
  <si>
    <t>12月其他刚性预计支出</t>
  </si>
  <si>
    <t>直达专户资金</t>
  </si>
  <si>
    <t>重大项目预计支出</t>
  </si>
  <si>
    <t>列支</t>
  </si>
  <si>
    <t>一、上划中央、自治区、柳州市税收</t>
  </si>
  <si>
    <t>——</t>
  </si>
  <si>
    <t>二、上解上级支出</t>
  </si>
  <si>
    <t xml:space="preserve">   1.体制上解</t>
  </si>
  <si>
    <t xml:space="preserve">   2.专项上解</t>
  </si>
  <si>
    <t>三、一般公共预算支出</t>
  </si>
  <si>
    <t>直达专户指标80%支出9015。6445.白云3850已支1187.88，燎原2595，已支525.07
国债危岩2545,已支1250.35</t>
  </si>
  <si>
    <t xml:space="preserve">   1.一般公共服务支出</t>
  </si>
  <si>
    <t xml:space="preserve">   2.国防支出</t>
  </si>
  <si>
    <t xml:space="preserve">   3.公共安全支出</t>
  </si>
  <si>
    <t xml:space="preserve">   4.教育支出</t>
  </si>
  <si>
    <t xml:space="preserve">   5.科学技术支出</t>
  </si>
  <si>
    <t xml:space="preserve">   6.文化旅游体育与传媒支出</t>
  </si>
  <si>
    <t xml:space="preserve">   7.社会保障和就业支出</t>
  </si>
  <si>
    <r>
      <rPr>
        <sz val="12"/>
        <color theme="1"/>
        <rFont val="宋体"/>
        <charset val="134"/>
      </rPr>
      <t xml:space="preserve">   8</t>
    </r>
    <r>
      <rPr>
        <sz val="12"/>
        <color rgb="FF000000"/>
        <rFont val="宋体"/>
        <charset val="134"/>
      </rPr>
      <t>.卫生健康支出</t>
    </r>
  </si>
  <si>
    <t>去年疫情3607</t>
  </si>
  <si>
    <t>.</t>
  </si>
  <si>
    <t xml:space="preserve">   9.节能环保支出</t>
  </si>
  <si>
    <t xml:space="preserve">   10.城乡社区支出</t>
  </si>
  <si>
    <t xml:space="preserve">   11.农林水支出</t>
  </si>
  <si>
    <t>市级衔接资金</t>
  </si>
  <si>
    <t xml:space="preserve">   12.交通运输支出</t>
  </si>
  <si>
    <t xml:space="preserve">   13.资源勘探工业信息等支出</t>
  </si>
  <si>
    <t xml:space="preserve">   14.商业服务业等支出</t>
  </si>
  <si>
    <t xml:space="preserve">   15.金融支出</t>
  </si>
  <si>
    <t xml:space="preserve">   16.自然资源海洋气象等支出</t>
  </si>
  <si>
    <t>耕地恢复</t>
  </si>
  <si>
    <t xml:space="preserve">   17.住房保障支出</t>
  </si>
  <si>
    <t xml:space="preserve">   18.灾害防治及应急管理支出</t>
  </si>
  <si>
    <t xml:space="preserve">   19.其他支出</t>
  </si>
  <si>
    <t xml:space="preserve">   20.债务付息支出</t>
  </si>
  <si>
    <t xml:space="preserve">   21.债务发行费用支出</t>
  </si>
  <si>
    <t xml:space="preserve">   22.预备费</t>
  </si>
  <si>
    <t>支出合计</t>
  </si>
  <si>
    <t>四、补充预算稳定调节基金</t>
  </si>
  <si>
    <t>五、结余结转</t>
  </si>
  <si>
    <t>总                 计</t>
  </si>
  <si>
    <t>鱼峰区2020年度财政预算调整支出表</t>
  </si>
  <si>
    <t>2019年决算</t>
  </si>
  <si>
    <t>2020年</t>
  </si>
  <si>
    <t>2020年年初
预算</t>
  </si>
  <si>
    <t>2020年预算调整</t>
  </si>
  <si>
    <t>2020年本级预算</t>
  </si>
  <si>
    <t>本级预算
调整</t>
  </si>
  <si>
    <t>本级预算调整变动</t>
  </si>
  <si>
    <t>与实际相比</t>
  </si>
  <si>
    <t>本级预算调整变动合计</t>
  </si>
  <si>
    <t>调整本级资金</t>
  </si>
  <si>
    <t>追加经费</t>
  </si>
  <si>
    <t>本级调减</t>
  </si>
  <si>
    <t>上年结转</t>
  </si>
  <si>
    <t>转移支付</t>
  </si>
  <si>
    <t>确定还要支出</t>
  </si>
  <si>
    <t>压减一般性
支出</t>
  </si>
  <si>
    <t>科目调整</t>
  </si>
  <si>
    <t>预备费</t>
  </si>
  <si>
    <t>本级追加（压减出）</t>
  </si>
  <si>
    <t>追加（科目调整出）</t>
  </si>
  <si>
    <t>追加（预备费出）</t>
  </si>
  <si>
    <t xml:space="preserve">   1.专项上解</t>
  </si>
  <si>
    <t xml:space="preserve">   2.其他上解</t>
  </si>
  <si>
    <r>
      <rPr>
        <sz val="11"/>
        <color rgb="FF000000"/>
        <rFont val="Times New Roman"/>
        <charset val="134"/>
      </rPr>
      <t xml:space="preserve">      3.</t>
    </r>
    <r>
      <rPr>
        <sz val="11"/>
        <color rgb="FF000000"/>
        <rFont val="仿宋_GB2312"/>
        <charset val="134"/>
      </rPr>
      <t>城维集中上解</t>
    </r>
  </si>
  <si>
    <t>追加</t>
  </si>
  <si>
    <t>201</t>
  </si>
  <si>
    <t xml:space="preserve">   1.一般公共服务</t>
  </si>
  <si>
    <t>204</t>
  </si>
  <si>
    <t xml:space="preserve">   2.国防</t>
  </si>
  <si>
    <t>205</t>
  </si>
  <si>
    <t xml:space="preserve">   3.公共安全</t>
  </si>
  <si>
    <t>206</t>
  </si>
  <si>
    <t xml:space="preserve">   4.教育</t>
  </si>
  <si>
    <t>207</t>
  </si>
  <si>
    <t xml:space="preserve">   5.科学技术</t>
  </si>
  <si>
    <t>主要为上年度电子政务系统建设为一次性项目</t>
  </si>
  <si>
    <t>208</t>
  </si>
  <si>
    <t xml:space="preserve">   6.文化体育与传媒</t>
  </si>
  <si>
    <t xml:space="preserve"> </t>
  </si>
  <si>
    <t>210</t>
  </si>
  <si>
    <r>
      <rPr>
        <sz val="11"/>
        <color theme="1"/>
        <rFont val="Times New Roman"/>
        <charset val="134"/>
      </rPr>
      <t xml:space="preserve">      7</t>
    </r>
    <r>
      <rPr>
        <sz val="11"/>
        <color theme="1"/>
        <rFont val="仿宋_GB2312"/>
        <charset val="134"/>
      </rPr>
      <t>.社会保障和就业</t>
    </r>
  </si>
  <si>
    <t>211</t>
  </si>
  <si>
    <r>
      <rPr>
        <sz val="11"/>
        <color theme="1"/>
        <rFont val="Times New Roman"/>
        <charset val="134"/>
      </rPr>
      <t xml:space="preserve">      8</t>
    </r>
    <r>
      <rPr>
        <sz val="11"/>
        <color rgb="FF000000"/>
        <rFont val="仿宋_GB2312"/>
        <charset val="134"/>
      </rPr>
      <t>.卫生健康支出</t>
    </r>
  </si>
  <si>
    <t>212</t>
  </si>
  <si>
    <t xml:space="preserve">   9.节能环保</t>
  </si>
  <si>
    <t>213</t>
  </si>
  <si>
    <r>
      <rPr>
        <sz val="11"/>
        <color rgb="FF000000"/>
        <rFont val="Times New Roman"/>
        <charset val="134"/>
      </rPr>
      <t xml:space="preserve">      10.</t>
    </r>
    <r>
      <rPr>
        <sz val="11"/>
        <color rgb="FF000000"/>
        <rFont val="仿宋_GB2312"/>
        <charset val="134"/>
      </rPr>
      <t>城乡社区事务</t>
    </r>
  </si>
  <si>
    <t>214</t>
  </si>
  <si>
    <r>
      <rPr>
        <sz val="11"/>
        <color rgb="FF000000"/>
        <rFont val="Times New Roman"/>
        <charset val="134"/>
      </rPr>
      <t xml:space="preserve">      11.</t>
    </r>
    <r>
      <rPr>
        <sz val="11"/>
        <color rgb="FF000000"/>
        <rFont val="仿宋_GB2312"/>
        <charset val="134"/>
      </rPr>
      <t>农林水事务</t>
    </r>
  </si>
  <si>
    <t>215</t>
  </si>
  <si>
    <t xml:space="preserve">   12.交通运输</t>
  </si>
  <si>
    <t>216</t>
  </si>
  <si>
    <t xml:space="preserve">   13.资源勘探电力信息等事务</t>
  </si>
  <si>
    <t xml:space="preserve">   14.商业服务业等事务</t>
  </si>
  <si>
    <t xml:space="preserve">   16.自然资源海洋气象等</t>
  </si>
  <si>
    <t xml:space="preserve">   20.预备费</t>
  </si>
  <si>
    <r>
      <rPr>
        <b/>
        <sz val="11"/>
        <color indexed="8"/>
        <rFont val="黑体"/>
        <charset val="134"/>
      </rPr>
      <t>总</t>
    </r>
    <r>
      <rPr>
        <b/>
        <sz val="11"/>
        <color indexed="8"/>
        <rFont val="Times New Roman"/>
        <charset val="134"/>
      </rPr>
      <t xml:space="preserve">                 </t>
    </r>
    <r>
      <rPr>
        <b/>
        <sz val="11"/>
        <color indexed="8"/>
        <rFont val="黑体"/>
        <charset val="134"/>
      </rPr>
      <t>计</t>
    </r>
  </si>
  <si>
    <t>实际转移支付</t>
  </si>
  <si>
    <t xml:space="preserve">   17.自然资源海洋气象等</t>
  </si>
  <si>
    <r>
      <rPr>
        <sz val="11"/>
        <color rgb="FF000000"/>
        <rFont val="Times New Roman"/>
        <charset val="134"/>
      </rPr>
      <t xml:space="preserve">      7</t>
    </r>
    <r>
      <rPr>
        <sz val="11"/>
        <color rgb="FF000000"/>
        <rFont val="仿宋_GB2312"/>
        <charset val="134"/>
      </rPr>
      <t>.社会保障和就业</t>
    </r>
  </si>
  <si>
    <r>
      <rPr>
        <sz val="11"/>
        <color rgb="FF000000"/>
        <rFont val="Times New Roman"/>
        <charset val="134"/>
      </rPr>
      <t xml:space="preserve">      8</t>
    </r>
    <r>
      <rPr>
        <sz val="11"/>
        <color rgb="FF000000"/>
        <rFont val="仿宋_GB2312"/>
        <charset val="134"/>
      </rPr>
      <t>.医疗卫生与计划生育</t>
    </r>
  </si>
  <si>
    <t>上级追加专项转移支付</t>
  </si>
  <si>
    <t>本级追加</t>
  </si>
  <si>
    <t xml:space="preserve">   16.住房保障支出</t>
  </si>
</sst>
</file>

<file path=xl/styles.xml><?xml version="1.0" encoding="utf-8"?>
<styleSheet xmlns="http://schemas.openxmlformats.org/spreadsheetml/2006/main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_ "/>
    <numFmt numFmtId="177" formatCode="* #,##0.00;* \-#,##0.00;* &quot;-&quot;??;@"/>
    <numFmt numFmtId="178" formatCode="0_ "/>
    <numFmt numFmtId="179" formatCode="#,##0.00_ "/>
  </numFmts>
  <fonts count="57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12"/>
      <name val="宋体"/>
      <charset val="134"/>
    </font>
    <font>
      <b/>
      <sz val="18"/>
      <color indexed="8"/>
      <name val="黑体"/>
      <charset val="134"/>
    </font>
    <font>
      <b/>
      <sz val="11"/>
      <color indexed="8"/>
      <name val="楷体_GB2312"/>
      <charset val="134"/>
    </font>
    <font>
      <b/>
      <sz val="12"/>
      <color indexed="8"/>
      <name val="黑体"/>
      <charset val="134"/>
    </font>
    <font>
      <b/>
      <sz val="11"/>
      <color indexed="8"/>
      <name val="仿宋_GB2312"/>
      <charset val="134"/>
    </font>
    <font>
      <sz val="11"/>
      <color indexed="8"/>
      <name val="仿宋_GB2312"/>
      <charset val="134"/>
    </font>
    <font>
      <sz val="11"/>
      <color rgb="FF000000"/>
      <name val="Times New Roman"/>
      <charset val="134"/>
    </font>
    <font>
      <sz val="10"/>
      <name val="宋体"/>
      <charset val="134"/>
    </font>
    <font>
      <b/>
      <sz val="11"/>
      <name val="仿宋_GB2312"/>
      <charset val="134"/>
    </font>
    <font>
      <b/>
      <sz val="11"/>
      <color indexed="8"/>
      <name val="黑体"/>
      <charset val="134"/>
    </font>
    <font>
      <sz val="12"/>
      <color theme="1"/>
      <name val="宋体"/>
      <charset val="134"/>
    </font>
    <font>
      <sz val="11"/>
      <color theme="1"/>
      <name val="仿宋_GB2312"/>
      <charset val="134"/>
    </font>
    <font>
      <sz val="10"/>
      <color theme="1"/>
      <name val="宋体"/>
      <charset val="134"/>
    </font>
    <font>
      <sz val="11"/>
      <color theme="1"/>
      <name val="Times New Roman"/>
      <charset val="134"/>
    </font>
    <font>
      <sz val="8"/>
      <color theme="1"/>
      <name val="仿宋_GB2312"/>
      <charset val="134"/>
    </font>
    <font>
      <b/>
      <sz val="12"/>
      <color theme="1"/>
      <name val="宋体"/>
      <charset val="134"/>
    </font>
    <font>
      <sz val="9"/>
      <color indexed="8"/>
      <name val="宋体"/>
      <charset val="134"/>
      <scheme val="minor"/>
    </font>
    <font>
      <sz val="9"/>
      <color theme="1"/>
      <name val="宋体"/>
      <charset val="134"/>
      <scheme val="minor"/>
    </font>
    <font>
      <sz val="11"/>
      <color theme="1"/>
      <name val="宋体"/>
      <charset val="134"/>
    </font>
    <font>
      <sz val="12"/>
      <name val="黑体"/>
      <charset val="134"/>
    </font>
    <font>
      <b/>
      <sz val="18"/>
      <color indexed="8"/>
      <name val="宋体"/>
      <charset val="134"/>
    </font>
    <font>
      <b/>
      <sz val="11"/>
      <color indexed="8"/>
      <name val="宋体"/>
      <charset val="134"/>
    </font>
    <font>
      <b/>
      <sz val="12"/>
      <color indexed="8"/>
      <name val="宋体"/>
      <charset val="134"/>
    </font>
    <font>
      <sz val="12"/>
      <color indexed="8"/>
      <name val="宋体"/>
      <charset val="134"/>
    </font>
    <font>
      <sz val="12"/>
      <color rgb="FF000000"/>
      <name val="宋体"/>
      <charset val="134"/>
    </font>
    <font>
      <sz val="11"/>
      <color indexed="8"/>
      <name val="宋体"/>
      <charset val="134"/>
    </font>
    <font>
      <sz val="11"/>
      <color rgb="FF000000"/>
      <name val="宋体"/>
      <charset val="134"/>
    </font>
    <font>
      <sz val="9"/>
      <color indexed="8"/>
      <name val="宋体"/>
      <charset val="134"/>
    </font>
    <font>
      <sz val="9"/>
      <color theme="1"/>
      <name val="宋体"/>
      <charset val="134"/>
    </font>
    <font>
      <sz val="12"/>
      <color theme="1"/>
      <name val="黑体"/>
      <charset val="134"/>
    </font>
    <font>
      <sz val="1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9"/>
      <name val="宋体"/>
      <charset val="134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0"/>
      <name val="Arial"/>
      <charset val="134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宋体"/>
      <charset val="134"/>
      <scheme val="minor"/>
    </font>
    <font>
      <sz val="11"/>
      <color rgb="FF000000"/>
      <name val="仿宋_GB2312"/>
      <charset val="134"/>
    </font>
    <font>
      <b/>
      <sz val="11"/>
      <color indexed="8"/>
      <name val="Times New Roman"/>
      <charset val="134"/>
    </font>
  </fonts>
  <fills count="40">
    <fill>
      <patternFill patternType="none"/>
    </fill>
    <fill>
      <patternFill patternType="gray125"/>
    </fill>
    <fill>
      <patternFill patternType="solid">
        <fgColor theme="5" tint="0.399884029663991"/>
        <bgColor indexed="64"/>
      </patternFill>
    </fill>
    <fill>
      <patternFill patternType="solid">
        <fgColor theme="3" tint="0.39988402966399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4" fillId="10" borderId="1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0" fillId="14" borderId="13" applyNumberFormat="0" applyFont="0" applyAlignment="0" applyProtection="0">
      <alignment vertical="center"/>
    </xf>
    <xf numFmtId="0" fontId="1" fillId="0" borderId="0"/>
    <xf numFmtId="0" fontId="39" fillId="0" borderId="0" applyNumberFormat="0" applyFill="0" applyBorder="0" applyAlignment="0" applyProtection="0">
      <alignment vertical="center"/>
    </xf>
    <xf numFmtId="0" fontId="1" fillId="0" borderId="0"/>
    <xf numFmtId="0" fontId="36" fillId="15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1" fillId="0" borderId="0"/>
    <xf numFmtId="0" fontId="41" fillId="0" borderId="0" applyNumberFormat="0" applyFill="0" applyBorder="0" applyAlignment="0" applyProtection="0">
      <alignment vertical="center"/>
    </xf>
    <xf numFmtId="0" fontId="42" fillId="0" borderId="0"/>
    <xf numFmtId="0" fontId="43" fillId="0" borderId="0" applyNumberFormat="0" applyFill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1" fillId="0" borderId="0"/>
    <xf numFmtId="0" fontId="45" fillId="0" borderId="14" applyNumberFormat="0" applyFill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177" fontId="46" fillId="0" borderId="0" applyFont="0" applyFill="0" applyBorder="0" applyAlignment="0" applyProtection="0"/>
    <xf numFmtId="0" fontId="1" fillId="0" borderId="0"/>
    <xf numFmtId="0" fontId="36" fillId="16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47" fillId="18" borderId="16" applyNumberFormat="0" applyAlignment="0" applyProtection="0">
      <alignment vertical="center"/>
    </xf>
    <xf numFmtId="0" fontId="48" fillId="18" borderId="12" applyNumberFormat="0" applyAlignment="0" applyProtection="0">
      <alignment vertical="center"/>
    </xf>
    <xf numFmtId="0" fontId="49" fillId="19" borderId="17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50" fillId="0" borderId="18" applyNumberFormat="0" applyFill="0" applyAlignment="0" applyProtection="0">
      <alignment vertical="center"/>
    </xf>
    <xf numFmtId="0" fontId="51" fillId="0" borderId="19" applyNumberFormat="0" applyFill="0" applyAlignment="0" applyProtection="0">
      <alignment vertical="center"/>
    </xf>
    <xf numFmtId="0" fontId="52" fillId="22" borderId="0" applyNumberFormat="0" applyBorder="0" applyAlignment="0" applyProtection="0">
      <alignment vertical="center"/>
    </xf>
    <xf numFmtId="0" fontId="53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42" fillId="0" borderId="0"/>
    <xf numFmtId="0" fontId="33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1" fillId="0" borderId="0"/>
    <xf numFmtId="0" fontId="36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1" fillId="0" borderId="0"/>
    <xf numFmtId="0" fontId="36" fillId="34" borderId="0" applyNumberFormat="0" applyBorder="0" applyAlignment="0" applyProtection="0">
      <alignment vertical="center"/>
    </xf>
    <xf numFmtId="0" fontId="42" fillId="0" borderId="0"/>
    <xf numFmtId="0" fontId="33" fillId="35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42" fillId="0" borderId="0"/>
    <xf numFmtId="0" fontId="33" fillId="38" borderId="0" applyNumberFormat="0" applyBorder="0" applyAlignment="0" applyProtection="0">
      <alignment vertical="center"/>
    </xf>
    <xf numFmtId="0" fontId="42" fillId="0" borderId="0"/>
    <xf numFmtId="0" fontId="36" fillId="39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54" fillId="0" borderId="0">
      <alignment vertical="center"/>
    </xf>
    <xf numFmtId="43" fontId="1" fillId="0" borderId="0" applyFont="0" applyFill="0" applyBorder="0" applyAlignment="0" applyProtection="0"/>
  </cellStyleXfs>
  <cellXfs count="173">
    <xf numFmtId="0" fontId="0" fillId="0" borderId="0" xfId="0">
      <alignment vertical="center"/>
    </xf>
    <xf numFmtId="0" fontId="1" fillId="0" borderId="0" xfId="0" applyFont="1" applyFill="1" applyBorder="1" applyAlignment="1"/>
    <xf numFmtId="0" fontId="1" fillId="0" borderId="0" xfId="0" applyFont="1" applyFill="1" applyAlignment="1"/>
    <xf numFmtId="0" fontId="0" fillId="0" borderId="0" xfId="0" applyFill="1" applyAlignment="1">
      <alignment vertical="center" wrapText="1"/>
    </xf>
    <xf numFmtId="0" fontId="2" fillId="0" borderId="0" xfId="0" applyFont="1" applyFill="1" applyBorder="1" applyAlignment="1"/>
    <xf numFmtId="0" fontId="0" fillId="0" borderId="0" xfId="0" applyFill="1">
      <alignment vertic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Alignment="1">
      <alignment horizontal="center"/>
    </xf>
    <xf numFmtId="0" fontId="4" fillId="0" borderId="1" xfId="14" applyFont="1" applyFill="1" applyBorder="1" applyAlignment="1">
      <alignment horizontal="center" vertical="center" wrapText="1"/>
    </xf>
    <xf numFmtId="176" fontId="4" fillId="0" borderId="2" xfId="14" applyNumberFormat="1" applyFont="1" applyFill="1" applyBorder="1" applyAlignment="1">
      <alignment horizontal="center" vertical="center" wrapText="1"/>
    </xf>
    <xf numFmtId="176" fontId="5" fillId="0" borderId="1" xfId="14" applyNumberFormat="1" applyFont="1" applyFill="1" applyBorder="1" applyAlignment="1">
      <alignment horizontal="center" vertical="center" wrapText="1"/>
    </xf>
    <xf numFmtId="176" fontId="4" fillId="0" borderId="3" xfId="14" applyNumberFormat="1" applyFont="1" applyFill="1" applyBorder="1" applyAlignment="1">
      <alignment horizontal="center" vertical="center" wrapText="1"/>
    </xf>
    <xf numFmtId="176" fontId="4" fillId="0" borderId="4" xfId="14" applyNumberFormat="1" applyFont="1" applyFill="1" applyBorder="1" applyAlignment="1">
      <alignment horizontal="center" vertical="center" wrapText="1"/>
    </xf>
    <xf numFmtId="178" fontId="4" fillId="0" borderId="4" xfId="14" applyNumberFormat="1" applyFont="1" applyFill="1" applyBorder="1" applyAlignment="1">
      <alignment horizontal="center" vertical="center" wrapText="1"/>
    </xf>
    <xf numFmtId="178" fontId="4" fillId="0" borderId="5" xfId="14" applyNumberFormat="1" applyFont="1" applyFill="1" applyBorder="1" applyAlignment="1">
      <alignment horizontal="center" vertical="center" wrapText="1"/>
    </xf>
    <xf numFmtId="178" fontId="4" fillId="0" borderId="6" xfId="14" applyNumberFormat="1" applyFont="1" applyFill="1" applyBorder="1" applyAlignment="1">
      <alignment horizontal="center" vertical="center" wrapText="1"/>
    </xf>
    <xf numFmtId="176" fontId="4" fillId="0" borderId="7" xfId="14" applyNumberFormat="1" applyFont="1" applyFill="1" applyBorder="1" applyAlignment="1">
      <alignment horizontal="center" vertical="center" wrapText="1"/>
    </xf>
    <xf numFmtId="176" fontId="4" fillId="0" borderId="8" xfId="14" applyNumberFormat="1" applyFont="1" applyFill="1" applyBorder="1" applyAlignment="1">
      <alignment horizontal="center" vertical="center" wrapText="1"/>
    </xf>
    <xf numFmtId="178" fontId="4" fillId="0" borderId="8" xfId="14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/>
    <xf numFmtId="176" fontId="7" fillId="0" borderId="1" xfId="0" applyNumberFormat="1" applyFont="1" applyFill="1" applyBorder="1" applyAlignment="1">
      <alignment horizontal="right"/>
    </xf>
    <xf numFmtId="176" fontId="1" fillId="0" borderId="1" xfId="0" applyNumberFormat="1" applyFont="1" applyFill="1" applyBorder="1" applyAlignment="1"/>
    <xf numFmtId="0" fontId="7" fillId="0" borderId="1" xfId="0" applyFont="1" applyFill="1" applyBorder="1" applyAlignment="1"/>
    <xf numFmtId="176" fontId="7" fillId="0" borderId="5" xfId="0" applyNumberFormat="1" applyFont="1" applyFill="1" applyBorder="1" applyAlignment="1">
      <alignment vertical="center"/>
    </xf>
    <xf numFmtId="0" fontId="8" fillId="0" borderId="1" xfId="0" applyFont="1" applyFill="1" applyBorder="1" applyAlignment="1">
      <alignment horizontal="left"/>
    </xf>
    <xf numFmtId="176" fontId="9" fillId="0" borderId="1" xfId="54" applyNumberFormat="1" applyFont="1" applyFill="1" applyBorder="1" applyAlignment="1" applyProtection="1">
      <alignment horizontal="right" vertical="center"/>
    </xf>
    <xf numFmtId="0" fontId="8" fillId="0" borderId="1" xfId="0" applyFont="1" applyFill="1" applyBorder="1" applyAlignment="1"/>
    <xf numFmtId="0" fontId="1" fillId="0" borderId="1" xfId="0" applyFont="1" applyFill="1" applyBorder="1" applyAlignment="1"/>
    <xf numFmtId="0" fontId="7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left"/>
    </xf>
    <xf numFmtId="0" fontId="10" fillId="0" borderId="1" xfId="0" applyFont="1" applyFill="1" applyBorder="1" applyAlignment="1">
      <alignment wrapText="1"/>
    </xf>
    <xf numFmtId="0" fontId="11" fillId="0" borderId="1" xfId="0" applyFont="1" applyFill="1" applyBorder="1" applyAlignment="1">
      <alignment horizontal="center"/>
    </xf>
    <xf numFmtId="0" fontId="7" fillId="0" borderId="0" xfId="0" applyFont="1" applyFill="1" applyAlignment="1">
      <alignment horizontal="left"/>
    </xf>
    <xf numFmtId="176" fontId="5" fillId="0" borderId="0" xfId="14" applyNumberFormat="1" applyFont="1" applyFill="1" applyAlignment="1">
      <alignment horizontal="center" vertical="center" wrapText="1"/>
    </xf>
    <xf numFmtId="178" fontId="4" fillId="0" borderId="9" xfId="14" applyNumberFormat="1" applyFont="1" applyFill="1" applyBorder="1" applyAlignment="1">
      <alignment horizontal="center" vertical="center" wrapText="1"/>
    </xf>
    <xf numFmtId="178" fontId="4" fillId="0" borderId="0" xfId="14" applyNumberFormat="1" applyFont="1" applyFill="1" applyAlignment="1">
      <alignment horizontal="center" vertical="center" wrapText="1"/>
    </xf>
    <xf numFmtId="176" fontId="4" fillId="0" borderId="0" xfId="14" applyNumberFormat="1" applyFont="1" applyFill="1" applyAlignment="1">
      <alignment horizontal="center" vertical="center" wrapText="1"/>
    </xf>
    <xf numFmtId="176" fontId="7" fillId="0" borderId="0" xfId="0" applyNumberFormat="1" applyFont="1" applyFill="1" applyBorder="1" applyAlignment="1">
      <alignment horizontal="right"/>
    </xf>
    <xf numFmtId="176" fontId="2" fillId="0" borderId="0" xfId="0" applyNumberFormat="1" applyFont="1" applyFill="1" applyBorder="1" applyAlignment="1"/>
    <xf numFmtId="49" fontId="0" fillId="0" borderId="5" xfId="0" applyNumberFormat="1" applyFont="1" applyFill="1" applyBorder="1" applyAlignment="1">
      <alignment vertical="center" wrapText="1"/>
    </xf>
    <xf numFmtId="179" fontId="9" fillId="0" borderId="1" xfId="0" applyNumberFormat="1" applyFont="1" applyFill="1" applyBorder="1" applyAlignment="1">
      <alignment wrapText="1"/>
    </xf>
    <xf numFmtId="0" fontId="0" fillId="0" borderId="0" xfId="0" applyFont="1" applyFill="1" applyBorder="1" applyAlignment="1">
      <alignment vertical="center" wrapText="1"/>
    </xf>
    <xf numFmtId="0" fontId="0" fillId="0" borderId="1" xfId="0" applyFont="1" applyFill="1" applyBorder="1" applyAlignment="1">
      <alignment vertical="center" wrapText="1"/>
    </xf>
    <xf numFmtId="0" fontId="0" fillId="0" borderId="5" xfId="0" applyFont="1" applyFill="1" applyBorder="1" applyAlignment="1">
      <alignment vertical="center" wrapText="1"/>
    </xf>
    <xf numFmtId="176" fontId="1" fillId="0" borderId="0" xfId="0" applyNumberFormat="1" applyFont="1" applyFill="1" applyBorder="1" applyAlignment="1"/>
    <xf numFmtId="0" fontId="12" fillId="0" borderId="0" xfId="0" applyFont="1" applyFill="1" applyBorder="1" applyAlignment="1"/>
    <xf numFmtId="0" fontId="1" fillId="0" borderId="0" xfId="0" applyFont="1" applyFill="1" applyBorder="1" applyAlignment="1">
      <alignment wrapText="1"/>
    </xf>
    <xf numFmtId="176" fontId="4" fillId="0" borderId="1" xfId="14" applyNumberFormat="1" applyFont="1" applyFill="1" applyBorder="1" applyAlignment="1">
      <alignment horizontal="center" vertical="center" wrapText="1"/>
    </xf>
    <xf numFmtId="178" fontId="4" fillId="0" borderId="1" xfId="14" applyNumberFormat="1" applyFont="1" applyFill="1" applyBorder="1" applyAlignment="1">
      <alignment horizontal="center" vertical="center" wrapText="1"/>
    </xf>
    <xf numFmtId="179" fontId="4" fillId="0" borderId="1" xfId="14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/>
    <xf numFmtId="176" fontId="14" fillId="0" borderId="1" xfId="54" applyNumberFormat="1" applyFont="1" applyFill="1" applyBorder="1" applyAlignment="1" applyProtection="1">
      <alignment horizontal="right" vertical="center"/>
    </xf>
    <xf numFmtId="176" fontId="13" fillId="0" borderId="1" xfId="0" applyNumberFormat="1" applyFont="1" applyFill="1" applyBorder="1" applyAlignment="1">
      <alignment horizontal="right"/>
    </xf>
    <xf numFmtId="176" fontId="13" fillId="2" borderId="1" xfId="0" applyNumberFormat="1" applyFont="1" applyFill="1" applyBorder="1" applyAlignment="1">
      <alignment horizontal="right"/>
    </xf>
    <xf numFmtId="176" fontId="13" fillId="3" borderId="1" xfId="0" applyNumberFormat="1" applyFont="1" applyFill="1" applyBorder="1" applyAlignment="1">
      <alignment horizontal="right"/>
    </xf>
    <xf numFmtId="176" fontId="13" fillId="4" borderId="1" xfId="0" applyNumberFormat="1" applyFont="1" applyFill="1" applyBorder="1" applyAlignment="1">
      <alignment horizontal="right"/>
    </xf>
    <xf numFmtId="0" fontId="15" fillId="0" borderId="1" xfId="0" applyFont="1" applyFill="1" applyBorder="1" applyAlignment="1"/>
    <xf numFmtId="176" fontId="7" fillId="3" borderId="1" xfId="0" applyNumberFormat="1" applyFont="1" applyFill="1" applyBorder="1" applyAlignment="1">
      <alignment horizontal="right"/>
    </xf>
    <xf numFmtId="176" fontId="7" fillId="4" borderId="1" xfId="0" applyNumberFormat="1" applyFont="1" applyFill="1" applyBorder="1" applyAlignment="1">
      <alignment horizontal="right"/>
    </xf>
    <xf numFmtId="178" fontId="4" fillId="0" borderId="10" xfId="14" applyNumberFormat="1" applyFont="1" applyFill="1" applyBorder="1" applyAlignment="1">
      <alignment horizontal="center" vertical="center" wrapText="1"/>
    </xf>
    <xf numFmtId="176" fontId="4" fillId="0" borderId="5" xfId="14" applyNumberFormat="1" applyFont="1" applyFill="1" applyBorder="1" applyAlignment="1">
      <alignment horizontal="center" vertical="center" wrapText="1"/>
    </xf>
    <xf numFmtId="176" fontId="4" fillId="0" borderId="6" xfId="14" applyNumberFormat="1" applyFont="1" applyFill="1" applyBorder="1" applyAlignment="1">
      <alignment horizontal="center" vertical="center" wrapText="1"/>
    </xf>
    <xf numFmtId="176" fontId="4" fillId="0" borderId="9" xfId="14" applyNumberFormat="1" applyFont="1" applyFill="1" applyBorder="1" applyAlignment="1">
      <alignment horizontal="center" vertical="center" wrapText="1"/>
    </xf>
    <xf numFmtId="176" fontId="12" fillId="0" borderId="1" xfId="0" applyNumberFormat="1" applyFont="1" applyFill="1" applyBorder="1" applyAlignment="1"/>
    <xf numFmtId="0" fontId="1" fillId="5" borderId="0" xfId="0" applyFont="1" applyFill="1" applyBorder="1" applyAlignment="1"/>
    <xf numFmtId="0" fontId="3" fillId="0" borderId="0" xfId="0" applyFont="1" applyFill="1" applyBorder="1" applyAlignment="1">
      <alignment horizontal="center" wrapText="1"/>
    </xf>
    <xf numFmtId="0" fontId="7" fillId="0" borderId="0" xfId="0" applyFont="1" applyFill="1" applyAlignment="1">
      <alignment horizontal="left" wrapText="1"/>
    </xf>
    <xf numFmtId="176" fontId="4" fillId="0" borderId="10" xfId="14" applyNumberFormat="1" applyFont="1" applyFill="1" applyBorder="1" applyAlignment="1">
      <alignment horizontal="center" vertical="center" wrapText="1"/>
    </xf>
    <xf numFmtId="176" fontId="7" fillId="0" borderId="0" xfId="0" applyNumberFormat="1" applyFont="1" applyFill="1" applyBorder="1" applyAlignment="1">
      <alignment horizontal="right" wrapText="1"/>
    </xf>
    <xf numFmtId="176" fontId="7" fillId="3" borderId="0" xfId="0" applyNumberFormat="1" applyFont="1" applyFill="1" applyBorder="1" applyAlignment="1">
      <alignment horizontal="right"/>
    </xf>
    <xf numFmtId="176" fontId="7" fillId="0" borderId="1" xfId="0" applyNumberFormat="1" applyFont="1" applyFill="1" applyBorder="1" applyAlignment="1">
      <alignment horizontal="right" wrapText="1"/>
    </xf>
    <xf numFmtId="176" fontId="13" fillId="6" borderId="1" xfId="0" applyNumberFormat="1" applyFont="1" applyFill="1" applyBorder="1" applyAlignment="1">
      <alignment horizontal="right"/>
    </xf>
    <xf numFmtId="176" fontId="13" fillId="6" borderId="0" xfId="0" applyNumberFormat="1" applyFont="1" applyFill="1" applyBorder="1" applyAlignment="1">
      <alignment horizontal="right" wrapText="1"/>
    </xf>
    <xf numFmtId="176" fontId="13" fillId="0" borderId="0" xfId="0" applyNumberFormat="1" applyFont="1" applyFill="1" applyBorder="1" applyAlignment="1">
      <alignment horizontal="right" wrapText="1"/>
    </xf>
    <xf numFmtId="176" fontId="13" fillId="0" borderId="0" xfId="0" applyNumberFormat="1" applyFont="1" applyFill="1" applyBorder="1" applyAlignment="1">
      <alignment horizontal="right"/>
    </xf>
    <xf numFmtId="176" fontId="7" fillId="6" borderId="0" xfId="0" applyNumberFormat="1" applyFont="1" applyFill="1" applyBorder="1" applyAlignment="1">
      <alignment horizontal="right" wrapText="1"/>
    </xf>
    <xf numFmtId="176" fontId="16" fillId="0" borderId="0" xfId="0" applyNumberFormat="1" applyFont="1" applyFill="1" applyBorder="1" applyAlignment="1">
      <alignment horizontal="right" wrapText="1"/>
    </xf>
    <xf numFmtId="176" fontId="7" fillId="7" borderId="1" xfId="0" applyNumberFormat="1" applyFont="1" applyFill="1" applyBorder="1" applyAlignment="1">
      <alignment horizontal="right"/>
    </xf>
    <xf numFmtId="176" fontId="7" fillId="7" borderId="0" xfId="0" applyNumberFormat="1" applyFont="1" applyFill="1" applyBorder="1" applyAlignment="1">
      <alignment horizontal="right" wrapText="1"/>
    </xf>
    <xf numFmtId="176" fontId="7" fillId="6" borderId="1" xfId="0" applyNumberFormat="1" applyFont="1" applyFill="1" applyBorder="1" applyAlignment="1">
      <alignment horizontal="right"/>
    </xf>
    <xf numFmtId="176" fontId="7" fillId="5" borderId="1" xfId="0" applyNumberFormat="1" applyFont="1" applyFill="1" applyBorder="1" applyAlignment="1">
      <alignment horizontal="right"/>
    </xf>
    <xf numFmtId="176" fontId="7" fillId="6" borderId="1" xfId="0" applyNumberFormat="1" applyFont="1" applyFill="1" applyBorder="1" applyAlignment="1">
      <alignment horizontal="right" wrapText="1"/>
    </xf>
    <xf numFmtId="0" fontId="1" fillId="6" borderId="0" xfId="0" applyFont="1" applyFill="1" applyBorder="1" applyAlignment="1"/>
    <xf numFmtId="0" fontId="1" fillId="5" borderId="0" xfId="0" applyFont="1" applyFill="1" applyBorder="1" applyAlignment="1">
      <alignment wrapText="1"/>
    </xf>
    <xf numFmtId="176" fontId="1" fillId="0" borderId="0" xfId="0" applyNumberFormat="1" applyFont="1" applyFill="1" applyAlignment="1"/>
    <xf numFmtId="176" fontId="0" fillId="0" borderId="0" xfId="0" applyNumberFormat="1" applyFill="1" applyAlignment="1">
      <alignment vertical="center" wrapText="1"/>
    </xf>
    <xf numFmtId="0" fontId="17" fillId="0" borderId="0" xfId="0" applyFont="1" applyFill="1" applyBorder="1" applyAlignment="1"/>
    <xf numFmtId="179" fontId="14" fillId="0" borderId="1" xfId="0" applyNumberFormat="1" applyFont="1" applyFill="1" applyBorder="1" applyAlignment="1">
      <alignment wrapText="1"/>
    </xf>
    <xf numFmtId="176" fontId="12" fillId="0" borderId="0" xfId="0" applyNumberFormat="1" applyFont="1" applyFill="1" applyBorder="1" applyAlignment="1"/>
    <xf numFmtId="0" fontId="18" fillId="0" borderId="1" xfId="69" applyFont="1" applyFill="1" applyBorder="1" applyAlignment="1">
      <alignment horizontal="left" vertical="center"/>
    </xf>
    <xf numFmtId="0" fontId="19" fillId="5" borderId="1" xfId="69" applyFont="1" applyFill="1" applyBorder="1" applyAlignment="1">
      <alignment vertical="center"/>
    </xf>
    <xf numFmtId="0" fontId="18" fillId="0" borderId="1" xfId="69" applyFont="1" applyFill="1" applyBorder="1" applyAlignment="1">
      <alignment horizontal="center" vertical="center"/>
    </xf>
    <xf numFmtId="0" fontId="18" fillId="0" borderId="1" xfId="69" applyNumberFormat="1" applyFont="1" applyFill="1" applyBorder="1" applyAlignment="1">
      <alignment horizontal="left" vertical="center"/>
    </xf>
    <xf numFmtId="0" fontId="18" fillId="5" borderId="1" xfId="69" applyFont="1" applyFill="1" applyBorder="1" applyAlignment="1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Alignment="1">
      <alignment vertical="center"/>
    </xf>
    <xf numFmtId="0" fontId="20" fillId="0" borderId="0" xfId="0" applyFont="1" applyFill="1" applyAlignment="1">
      <alignment vertical="center" wrapText="1"/>
    </xf>
    <xf numFmtId="0" fontId="2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vertical="center" wrapText="1"/>
    </xf>
    <xf numFmtId="10" fontId="1" fillId="0" borderId="0" xfId="0" applyNumberFormat="1" applyFont="1" applyFill="1" applyBorder="1" applyAlignment="1">
      <alignment vertical="center"/>
    </xf>
    <xf numFmtId="176" fontId="1" fillId="0" borderId="0" xfId="0" applyNumberFormat="1" applyFont="1" applyFill="1" applyBorder="1" applyAlignment="1">
      <alignment vertical="center"/>
    </xf>
    <xf numFmtId="0" fontId="21" fillId="0" borderId="0" xfId="0" applyFont="1" applyFill="1" applyBorder="1" applyAlignment="1">
      <alignment vertical="center" wrapText="1"/>
    </xf>
    <xf numFmtId="0" fontId="22" fillId="0" borderId="0" xfId="0" applyFont="1" applyFill="1" applyBorder="1" applyAlignment="1">
      <alignment horizontal="center" vertical="center"/>
    </xf>
    <xf numFmtId="0" fontId="22" fillId="0" borderId="0" xfId="0" applyFont="1" applyFill="1" applyAlignment="1">
      <alignment horizontal="center" vertical="center" wrapText="1"/>
    </xf>
    <xf numFmtId="0" fontId="22" fillId="0" borderId="0" xfId="0" applyFont="1" applyFill="1" applyAlignment="1">
      <alignment horizontal="center" vertical="center"/>
    </xf>
    <xf numFmtId="0" fontId="23" fillId="0" borderId="1" xfId="14" applyFont="1" applyFill="1" applyBorder="1" applyAlignment="1">
      <alignment horizontal="center" vertical="center" wrapText="1"/>
    </xf>
    <xf numFmtId="176" fontId="23" fillId="0" borderId="1" xfId="14" applyNumberFormat="1" applyFont="1" applyFill="1" applyBorder="1" applyAlignment="1">
      <alignment horizontal="center" vertical="center" wrapText="1"/>
    </xf>
    <xf numFmtId="178" fontId="23" fillId="0" borderId="1" xfId="14" applyNumberFormat="1" applyFont="1" applyFill="1" applyBorder="1" applyAlignment="1">
      <alignment horizontal="center" vertical="center" wrapText="1"/>
    </xf>
    <xf numFmtId="0" fontId="24" fillId="0" borderId="1" xfId="0" applyFont="1" applyFill="1" applyBorder="1" applyAlignment="1">
      <alignment vertical="center" wrapText="1"/>
    </xf>
    <xf numFmtId="176" fontId="25" fillId="0" borderId="1" xfId="0" applyNumberFormat="1" applyFont="1" applyFill="1" applyBorder="1" applyAlignment="1">
      <alignment horizontal="right" vertical="center" wrapText="1"/>
    </xf>
    <xf numFmtId="0" fontId="25" fillId="0" borderId="1" xfId="0" applyFont="1" applyFill="1" applyBorder="1" applyAlignment="1">
      <alignment vertical="center" wrapText="1"/>
    </xf>
    <xf numFmtId="3" fontId="25" fillId="0" borderId="1" xfId="0" applyNumberFormat="1" applyFont="1" applyFill="1" applyBorder="1" applyAlignment="1" applyProtection="1">
      <alignment horizontal="right" vertical="center" wrapText="1"/>
    </xf>
    <xf numFmtId="176" fontId="25" fillId="0" borderId="5" xfId="0" applyNumberFormat="1" applyFont="1" applyFill="1" applyBorder="1" applyAlignment="1" applyProtection="1">
      <alignment horizontal="right" vertical="center" wrapText="1"/>
    </xf>
    <xf numFmtId="176" fontId="25" fillId="0" borderId="1" xfId="0" applyNumberFormat="1" applyFont="1" applyFill="1" applyBorder="1" applyAlignment="1" applyProtection="1">
      <alignment horizontal="right" vertical="center" wrapText="1"/>
    </xf>
    <xf numFmtId="0" fontId="12" fillId="0" borderId="1" xfId="0" applyFont="1" applyFill="1" applyBorder="1" applyAlignment="1">
      <alignment vertical="center" wrapText="1"/>
    </xf>
    <xf numFmtId="0" fontId="26" fillId="0" borderId="1" xfId="0" applyFont="1" applyFill="1" applyBorder="1" applyAlignment="1">
      <alignment vertical="center" wrapText="1"/>
    </xf>
    <xf numFmtId="0" fontId="24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vertical="center" wrapText="1"/>
    </xf>
    <xf numFmtId="0" fontId="24" fillId="0" borderId="1" xfId="0" applyFont="1" applyFill="1" applyBorder="1" applyAlignment="1">
      <alignment horizontal="center" vertical="center" wrapText="1"/>
    </xf>
    <xf numFmtId="0" fontId="27" fillId="0" borderId="0" xfId="0" applyFont="1" applyFill="1" applyBorder="1" applyAlignment="1">
      <alignment vertical="center"/>
    </xf>
    <xf numFmtId="0" fontId="27" fillId="7" borderId="0" xfId="0" applyFont="1" applyFill="1" applyAlignment="1">
      <alignment horizontal="right"/>
    </xf>
    <xf numFmtId="10" fontId="25" fillId="0" borderId="1" xfId="0" applyNumberFormat="1" applyFont="1" applyFill="1" applyBorder="1" applyAlignment="1">
      <alignment horizontal="right" vertical="center" wrapText="1"/>
    </xf>
    <xf numFmtId="0" fontId="22" fillId="0" borderId="0" xfId="0" applyFont="1" applyFill="1" applyBorder="1" applyAlignment="1">
      <alignment horizontal="center" vertical="center" wrapText="1"/>
    </xf>
    <xf numFmtId="0" fontId="27" fillId="0" borderId="0" xfId="0" applyFont="1" applyFill="1" applyAlignment="1">
      <alignment horizontal="left" vertical="center" wrapText="1"/>
    </xf>
    <xf numFmtId="0" fontId="27" fillId="0" borderId="0" xfId="0" applyFont="1" applyFill="1" applyAlignment="1">
      <alignment horizontal="left" vertical="center"/>
    </xf>
    <xf numFmtId="10" fontId="23" fillId="0" borderId="1" xfId="14" applyNumberFormat="1" applyFont="1" applyFill="1" applyBorder="1" applyAlignment="1">
      <alignment horizontal="center" vertical="center" wrapText="1"/>
    </xf>
    <xf numFmtId="178" fontId="23" fillId="0" borderId="0" xfId="14" applyNumberFormat="1" applyFont="1" applyFill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176" fontId="20" fillId="0" borderId="0" xfId="0" applyNumberFormat="1" applyFont="1" applyFill="1" applyAlignment="1">
      <alignment vertical="center" wrapText="1"/>
    </xf>
    <xf numFmtId="0" fontId="1" fillId="0" borderId="1" xfId="0" applyFont="1" applyFill="1" applyBorder="1" applyAlignment="1">
      <alignment vertical="center" wrapText="1"/>
    </xf>
    <xf numFmtId="176" fontId="12" fillId="0" borderId="0" xfId="0" applyNumberFormat="1" applyFont="1" applyFill="1" applyBorder="1" applyAlignment="1">
      <alignment vertical="center"/>
    </xf>
    <xf numFmtId="0" fontId="28" fillId="0" borderId="0" xfId="0" applyFont="1" applyFill="1" applyBorder="1" applyAlignment="1">
      <alignment vertical="center"/>
    </xf>
    <xf numFmtId="176" fontId="1" fillId="0" borderId="0" xfId="0" applyNumberFormat="1" applyFont="1" applyFill="1" applyAlignment="1">
      <alignment vertical="center"/>
    </xf>
    <xf numFmtId="0" fontId="29" fillId="0" borderId="0" xfId="69" applyFont="1" applyFill="1" applyBorder="1" applyAlignment="1">
      <alignment horizontal="left" vertical="center"/>
    </xf>
    <xf numFmtId="0" fontId="30" fillId="0" borderId="0" xfId="69" applyFont="1" applyFill="1" applyBorder="1" applyAlignment="1">
      <alignment vertical="center"/>
    </xf>
    <xf numFmtId="0" fontId="29" fillId="0" borderId="0" xfId="69" applyFont="1" applyFill="1" applyBorder="1" applyAlignment="1">
      <alignment horizontal="center" vertical="center"/>
    </xf>
    <xf numFmtId="0" fontId="29" fillId="0" borderId="0" xfId="69" applyNumberFormat="1" applyFont="1" applyFill="1" applyBorder="1" applyAlignment="1">
      <alignment horizontal="left" vertical="center"/>
    </xf>
    <xf numFmtId="0" fontId="29" fillId="0" borderId="0" xfId="69" applyFont="1" applyFill="1" applyBorder="1" applyAlignment="1">
      <alignment vertical="center"/>
    </xf>
    <xf numFmtId="0" fontId="20" fillId="0" borderId="0" xfId="0" applyFont="1" applyFill="1">
      <alignment vertical="center"/>
    </xf>
    <xf numFmtId="0" fontId="20" fillId="8" borderId="0" xfId="0" applyFont="1" applyFill="1">
      <alignment vertical="center"/>
    </xf>
    <xf numFmtId="176" fontId="20" fillId="0" borderId="0" xfId="0" applyNumberFormat="1" applyFont="1" applyFill="1">
      <alignment vertical="center"/>
    </xf>
    <xf numFmtId="176" fontId="20" fillId="7" borderId="0" xfId="0" applyNumberFormat="1" applyFont="1" applyFill="1">
      <alignment vertical="center"/>
    </xf>
    <xf numFmtId="0" fontId="31" fillId="0" borderId="0" xfId="0" applyFont="1" applyFill="1">
      <alignment vertical="center"/>
    </xf>
    <xf numFmtId="0" fontId="22" fillId="7" borderId="0" xfId="14" applyFont="1" applyFill="1" applyAlignment="1">
      <alignment horizontal="center"/>
    </xf>
    <xf numFmtId="0" fontId="29" fillId="7" borderId="0" xfId="14" applyFont="1" applyFill="1" applyBorder="1" applyAlignment="1">
      <alignment horizontal="center"/>
    </xf>
    <xf numFmtId="176" fontId="25" fillId="7" borderId="11" xfId="14" applyNumberFormat="1" applyFont="1" applyFill="1" applyBorder="1" applyAlignment="1">
      <alignment horizontal="center"/>
    </xf>
    <xf numFmtId="176" fontId="25" fillId="7" borderId="0" xfId="14" applyNumberFormat="1" applyFont="1" applyFill="1" applyBorder="1" applyAlignment="1">
      <alignment horizontal="center"/>
    </xf>
    <xf numFmtId="176" fontId="25" fillId="0" borderId="0" xfId="14" applyNumberFormat="1" applyFont="1" applyFill="1" applyBorder="1" applyAlignment="1">
      <alignment horizontal="center"/>
    </xf>
    <xf numFmtId="0" fontId="23" fillId="7" borderId="1" xfId="14" applyFont="1" applyFill="1" applyBorder="1" applyAlignment="1">
      <alignment horizontal="center" vertical="center" wrapText="1"/>
    </xf>
    <xf numFmtId="176" fontId="24" fillId="7" borderId="5" xfId="14" applyNumberFormat="1" applyFont="1" applyFill="1" applyBorder="1" applyAlignment="1">
      <alignment horizontal="center" vertical="center"/>
    </xf>
    <xf numFmtId="176" fontId="24" fillId="7" borderId="6" xfId="14" applyNumberFormat="1" applyFont="1" applyFill="1" applyBorder="1" applyAlignment="1">
      <alignment horizontal="center" vertical="center"/>
    </xf>
    <xf numFmtId="176" fontId="24" fillId="0" borderId="6" xfId="14" applyNumberFormat="1" applyFont="1" applyFill="1" applyBorder="1" applyAlignment="1">
      <alignment horizontal="center" vertical="center"/>
    </xf>
    <xf numFmtId="176" fontId="24" fillId="7" borderId="9" xfId="14" applyNumberFormat="1" applyFont="1" applyFill="1" applyBorder="1" applyAlignment="1">
      <alignment horizontal="center" vertical="center"/>
    </xf>
    <xf numFmtId="176" fontId="23" fillId="7" borderId="1" xfId="14" applyNumberFormat="1" applyFont="1" applyFill="1" applyBorder="1" applyAlignment="1">
      <alignment horizontal="center" vertical="center" wrapText="1"/>
    </xf>
    <xf numFmtId="0" fontId="23" fillId="0" borderId="1" xfId="14" applyFont="1" applyFill="1" applyBorder="1" applyAlignment="1">
      <alignment horizontal="left"/>
    </xf>
    <xf numFmtId="3" fontId="20" fillId="0" borderId="1" xfId="0" applyNumberFormat="1" applyFont="1" applyFill="1" applyBorder="1" applyAlignment="1">
      <alignment horizontal="right" vertical="center"/>
    </xf>
    <xf numFmtId="3" fontId="27" fillId="0" borderId="1" xfId="14" applyNumberFormat="1" applyFont="1" applyFill="1" applyBorder="1" applyAlignment="1">
      <alignment horizontal="right"/>
    </xf>
    <xf numFmtId="10" fontId="27" fillId="7" borderId="1" xfId="14" applyNumberFormat="1" applyFont="1" applyFill="1" applyBorder="1" applyAlignment="1">
      <alignment horizontal="right"/>
    </xf>
    <xf numFmtId="3" fontId="27" fillId="7" borderId="1" xfId="14" applyNumberFormat="1" applyFont="1" applyFill="1" applyBorder="1" applyAlignment="1">
      <alignment horizontal="right"/>
    </xf>
    <xf numFmtId="10" fontId="27" fillId="0" borderId="1" xfId="14" applyNumberFormat="1" applyFont="1" applyFill="1" applyBorder="1" applyAlignment="1">
      <alignment horizontal="right"/>
    </xf>
    <xf numFmtId="0" fontId="27" fillId="0" borderId="1" xfId="14" applyFont="1" applyFill="1" applyBorder="1" applyAlignment="1">
      <alignment horizontal="center"/>
    </xf>
    <xf numFmtId="0" fontId="23" fillId="0" borderId="1" xfId="14" applyFont="1" applyFill="1" applyBorder="1" applyAlignment="1">
      <alignment horizontal="center" vertical="center"/>
    </xf>
    <xf numFmtId="3" fontId="20" fillId="0" borderId="1" xfId="14" applyNumberFormat="1" applyFont="1" applyFill="1" applyBorder="1" applyAlignment="1">
      <alignment horizontal="right"/>
    </xf>
    <xf numFmtId="0" fontId="23" fillId="7" borderId="1" xfId="14" applyFont="1" applyFill="1" applyBorder="1" applyAlignment="1">
      <alignment horizontal="center"/>
    </xf>
    <xf numFmtId="0" fontId="23" fillId="0" borderId="1" xfId="14" applyFont="1" applyFill="1" applyBorder="1" applyAlignment="1">
      <alignment horizontal="left" wrapText="1"/>
    </xf>
    <xf numFmtId="176" fontId="27" fillId="0" borderId="1" xfId="0" applyNumberFormat="1" applyFont="1" applyFill="1" applyBorder="1" applyAlignment="1">
      <alignment horizontal="right"/>
    </xf>
    <xf numFmtId="3" fontId="32" fillId="0" borderId="1" xfId="0" applyNumberFormat="1" applyFont="1" applyFill="1" applyBorder="1" applyAlignment="1" applyProtection="1">
      <alignment horizontal="right" vertical="center"/>
    </xf>
    <xf numFmtId="3" fontId="27" fillId="0" borderId="1" xfId="0" applyNumberFormat="1" applyFont="1" applyFill="1" applyBorder="1" applyAlignment="1">
      <alignment horizontal="right"/>
    </xf>
    <xf numFmtId="0" fontId="23" fillId="0" borderId="1" xfId="14" applyFont="1" applyFill="1" applyBorder="1" applyAlignment="1">
      <alignment horizontal="center"/>
    </xf>
    <xf numFmtId="176" fontId="20" fillId="0" borderId="1" xfId="0" applyNumberFormat="1" applyFont="1" applyFill="1" applyBorder="1" applyAlignment="1">
      <alignment horizontal="right" vertical="center"/>
    </xf>
    <xf numFmtId="176" fontId="23" fillId="0" borderId="0" xfId="14" applyNumberFormat="1" applyFont="1" applyFill="1" applyBorder="1" applyAlignment="1">
      <alignment horizontal="center" vertical="center" wrapText="1"/>
    </xf>
    <xf numFmtId="176" fontId="27" fillId="0" borderId="0" xfId="14" applyNumberFormat="1" applyFont="1" applyFill="1" applyAlignment="1">
      <alignment horizontal="right"/>
    </xf>
    <xf numFmtId="176" fontId="27" fillId="0" borderId="0" xfId="14" applyNumberFormat="1" applyFont="1" applyFill="1" applyBorder="1" applyAlignment="1">
      <alignment horizontal="right"/>
    </xf>
  </cellXfs>
  <cellStyles count="7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常规 6" xfId="14"/>
    <cellStyle name="警告文本" xfId="15" builtinId="11"/>
    <cellStyle name="_ET_STYLE_NoName_00_ 4" xfId="16"/>
    <cellStyle name="60% - 强调文字颜色 2" xfId="17" builtinId="36"/>
    <cellStyle name="标题 4" xfId="18" builtinId="19"/>
    <cellStyle name="_ET_STYLE_NoName_00_" xfId="19"/>
    <cellStyle name="标题" xfId="20" builtinId="15"/>
    <cellStyle name="常规 2 5" xfId="21"/>
    <cellStyle name="解释性文本" xfId="22" builtinId="53"/>
    <cellStyle name="标题 1" xfId="23" builtinId="16"/>
    <cellStyle name="_ET_STYLE_NoName_00_ 2" xfId="24"/>
    <cellStyle name="标题 2" xfId="25" builtinId="17"/>
    <cellStyle name="标题 3" xfId="26" builtinId="18"/>
    <cellStyle name="货币[0] 2" xfId="27"/>
    <cellStyle name="_ET_STYLE_NoName_00_ 3" xfId="28"/>
    <cellStyle name="60% - 强调文字颜色 1" xfId="29" builtinId="32"/>
    <cellStyle name="60% - 强调文字颜色 4" xfId="30" builtinId="44"/>
    <cellStyle name="输出" xfId="31" builtinId="21"/>
    <cellStyle name="计算" xfId="32" builtinId="22"/>
    <cellStyle name="检查单元格" xfId="33" builtinId="23"/>
    <cellStyle name="20% - 强调文字颜色 6" xfId="34" builtinId="50"/>
    <cellStyle name="强调文字颜色 2" xfId="35" builtinId="33"/>
    <cellStyle name="链接单元格" xfId="36" builtinId="24"/>
    <cellStyle name="汇总" xfId="37" builtinId="25"/>
    <cellStyle name="好" xfId="38" builtinId="26"/>
    <cellStyle name="适中" xfId="39" builtinId="28"/>
    <cellStyle name="20% - 强调文字颜色 5" xfId="40" builtinId="46"/>
    <cellStyle name="强调文字颜色 1" xfId="41" builtinId="29"/>
    <cellStyle name="常规 2 2 2" xfId="42"/>
    <cellStyle name="20% - 强调文字颜色 1" xfId="43" builtinId="30"/>
    <cellStyle name="40% - 强调文字颜色 1" xfId="44" builtinId="31"/>
    <cellStyle name="20% - 强调文字颜色 2" xfId="45" builtinId="34"/>
    <cellStyle name="40% - 强调文字颜色 2" xfId="46" builtinId="35"/>
    <cellStyle name="强调文字颜色 3" xfId="47" builtinId="37"/>
    <cellStyle name="常规 3 2" xfId="48"/>
    <cellStyle name="强调文字颜色 4" xfId="49" builtinId="41"/>
    <cellStyle name="20% - 强调文字颜色 4" xfId="50" builtinId="42"/>
    <cellStyle name="40% - 强调文字颜色 4" xfId="51" builtinId="43"/>
    <cellStyle name="常规 3 3" xfId="52"/>
    <cellStyle name="强调文字颜色 5" xfId="53" builtinId="45"/>
    <cellStyle name="常规 2 2" xfId="54"/>
    <cellStyle name="40% - 强调文字颜色 5" xfId="55" builtinId="47"/>
    <cellStyle name="60% - 强调文字颜色 5" xfId="56" builtinId="48"/>
    <cellStyle name="强调文字颜色 6" xfId="57" builtinId="49"/>
    <cellStyle name="常规 2 3" xfId="58"/>
    <cellStyle name="40% - 强调文字颜色 6" xfId="59" builtinId="51"/>
    <cellStyle name="常规 2 3 2" xfId="60"/>
    <cellStyle name="60% - 强调文字颜色 6" xfId="61" builtinId="52"/>
    <cellStyle name="_ET_STYLE_NoName_00_ 2 2" xfId="62"/>
    <cellStyle name="_ET_STYLE_NoName_00_ 3 2" xfId="63"/>
    <cellStyle name="常规 2" xfId="64"/>
    <cellStyle name="常规 2 4" xfId="65"/>
    <cellStyle name="常规 3 4" xfId="66"/>
    <cellStyle name="常规 4" xfId="67"/>
    <cellStyle name="常规 4 2" xfId="68"/>
    <cellStyle name="常规 47" xfId="69"/>
    <cellStyle name="千位分隔 2" xfId="70"/>
  </cellStyles>
  <tableStyles count="0" defaultTableStyle="TableStyleMedium9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30"/>
  <sheetViews>
    <sheetView tabSelected="1" workbookViewId="0">
      <selection activeCell="G22" sqref="G22"/>
    </sheetView>
  </sheetViews>
  <sheetFormatPr defaultColWidth="9" defaultRowHeight="14.4"/>
  <cols>
    <col min="1" max="1" width="36" style="138" customWidth="1"/>
    <col min="2" max="3" width="16.3796296296296" style="140" customWidth="1"/>
    <col min="4" max="4" width="12.1296296296296" style="141" customWidth="1"/>
    <col min="5" max="5" width="17.6296296296296" style="140" customWidth="1"/>
    <col min="6" max="6" width="15.8888888888889" style="140" customWidth="1"/>
    <col min="7" max="7" width="17.3796296296296" style="140" customWidth="1"/>
    <col min="8" max="8" width="14.25" style="140" customWidth="1"/>
    <col min="9" max="9" width="16.3796296296296" style="138" customWidth="1"/>
    <col min="10" max="10" width="16.1296296296296" style="138" customWidth="1"/>
    <col min="11" max="11" width="29.3796296296296" style="138" customWidth="1"/>
    <col min="12" max="16384" width="9" style="138"/>
  </cols>
  <sheetData>
    <row r="1" s="138" customFormat="1" ht="18" customHeight="1" spans="1:8">
      <c r="A1" s="142" t="s">
        <v>0</v>
      </c>
      <c r="B1" s="140"/>
      <c r="C1" s="140"/>
      <c r="D1" s="141"/>
      <c r="E1" s="140"/>
      <c r="F1" s="140"/>
      <c r="G1" s="140"/>
      <c r="H1" s="140"/>
    </row>
    <row r="2" s="138" customFormat="1" ht="22.2" spans="1:8">
      <c r="A2" s="143" t="s">
        <v>1</v>
      </c>
      <c r="B2" s="143"/>
      <c r="C2" s="143"/>
      <c r="D2" s="143"/>
      <c r="E2" s="143"/>
      <c r="F2" s="143"/>
      <c r="G2" s="143"/>
      <c r="H2" s="143"/>
    </row>
    <row r="3" s="138" customFormat="1" ht="15.6" spans="1:8">
      <c r="A3" s="144"/>
      <c r="B3" s="145"/>
      <c r="C3" s="146"/>
      <c r="D3" s="146"/>
      <c r="E3" s="147"/>
      <c r="F3" s="120" t="s">
        <v>2</v>
      </c>
      <c r="G3" s="120"/>
      <c r="H3" s="120"/>
    </row>
    <row r="4" s="138" customFormat="1" ht="18" customHeight="1" spans="1:8">
      <c r="A4" s="148" t="s">
        <v>3</v>
      </c>
      <c r="B4" s="149" t="s">
        <v>4</v>
      </c>
      <c r="C4" s="150"/>
      <c r="D4" s="150"/>
      <c r="E4" s="151"/>
      <c r="F4" s="150"/>
      <c r="G4" s="150"/>
      <c r="H4" s="152"/>
    </row>
    <row r="5" s="138" customFormat="1" ht="29.1" customHeight="1" spans="1:11">
      <c r="A5" s="148"/>
      <c r="B5" s="106" t="s">
        <v>5</v>
      </c>
      <c r="C5" s="106" t="s">
        <v>6</v>
      </c>
      <c r="D5" s="106" t="s">
        <v>7</v>
      </c>
      <c r="E5" s="106" t="s">
        <v>8</v>
      </c>
      <c r="F5" s="153" t="s">
        <v>9</v>
      </c>
      <c r="G5" s="153" t="s">
        <v>10</v>
      </c>
      <c r="H5" s="106" t="s">
        <v>11</v>
      </c>
      <c r="K5" s="170"/>
    </row>
    <row r="6" s="138" customFormat="1" spans="1:10">
      <c r="A6" s="154" t="s">
        <v>12</v>
      </c>
      <c r="B6" s="155">
        <f>B16+B22</f>
        <v>50832</v>
      </c>
      <c r="C6" s="155">
        <f>C16+C22</f>
        <v>56581</v>
      </c>
      <c r="D6" s="155">
        <f>D16+D22</f>
        <v>30217</v>
      </c>
      <c r="E6" s="156">
        <f>B6*1.03</f>
        <v>52356.96</v>
      </c>
      <c r="F6" s="157">
        <f t="shared" ref="F6:F14" si="0">(E6-B6)/B6</f>
        <v>0.03</v>
      </c>
      <c r="G6" s="158">
        <f>E6-C6</f>
        <v>-4224.04</v>
      </c>
      <c r="H6" s="159">
        <f t="shared" ref="H6:H14" si="1">(E6-C6)/C6</f>
        <v>-0.0746547427581697</v>
      </c>
      <c r="J6" s="140"/>
    </row>
    <row r="7" s="138" customFormat="1" spans="1:8">
      <c r="A7" s="160" t="s">
        <v>13</v>
      </c>
      <c r="B7" s="156">
        <v>15636</v>
      </c>
      <c r="C7" s="156">
        <v>19000</v>
      </c>
      <c r="D7" s="156">
        <v>10388</v>
      </c>
      <c r="E7" s="156">
        <v>16867</v>
      </c>
      <c r="F7" s="157">
        <f t="shared" si="0"/>
        <v>0.0787285750831415</v>
      </c>
      <c r="G7" s="158">
        <f t="shared" ref="G6:G23" si="2">E7-C7</f>
        <v>-2133</v>
      </c>
      <c r="H7" s="159">
        <f t="shared" si="1"/>
        <v>-0.112263157894737</v>
      </c>
    </row>
    <row r="8" s="138" customFormat="1" spans="1:9">
      <c r="A8" s="160" t="s">
        <v>14</v>
      </c>
      <c r="B8" s="156">
        <v>3579</v>
      </c>
      <c r="C8" s="156">
        <v>6500</v>
      </c>
      <c r="D8" s="156">
        <v>4059</v>
      </c>
      <c r="E8" s="156">
        <v>5000</v>
      </c>
      <c r="F8" s="157">
        <f t="shared" si="0"/>
        <v>0.39703827884884</v>
      </c>
      <c r="G8" s="158">
        <f t="shared" si="2"/>
        <v>-1500</v>
      </c>
      <c r="H8" s="159">
        <f t="shared" si="1"/>
        <v>-0.230769230769231</v>
      </c>
      <c r="I8" s="171"/>
    </row>
    <row r="9" s="138" customFormat="1" spans="1:9">
      <c r="A9" s="160" t="s">
        <v>15</v>
      </c>
      <c r="B9" s="156">
        <v>1234</v>
      </c>
      <c r="C9" s="156">
        <v>2000</v>
      </c>
      <c r="D9" s="156">
        <v>1086</v>
      </c>
      <c r="E9" s="156">
        <v>1300</v>
      </c>
      <c r="F9" s="157">
        <f t="shared" si="0"/>
        <v>0.053484602917342</v>
      </c>
      <c r="G9" s="158">
        <f t="shared" si="2"/>
        <v>-700</v>
      </c>
      <c r="H9" s="159">
        <f t="shared" si="1"/>
        <v>-0.35</v>
      </c>
      <c r="I9" s="171"/>
    </row>
    <row r="10" s="138" customFormat="1" spans="1:9">
      <c r="A10" s="160" t="s">
        <v>16</v>
      </c>
      <c r="B10" s="156">
        <v>3</v>
      </c>
      <c r="C10" s="156">
        <v>4</v>
      </c>
      <c r="D10" s="156">
        <v>62</v>
      </c>
      <c r="E10" s="156">
        <v>62</v>
      </c>
      <c r="F10" s="157">
        <f t="shared" si="0"/>
        <v>19.6666666666667</v>
      </c>
      <c r="G10" s="158">
        <f t="shared" si="2"/>
        <v>58</v>
      </c>
      <c r="H10" s="159">
        <f t="shared" si="1"/>
        <v>14.5</v>
      </c>
      <c r="I10" s="171"/>
    </row>
    <row r="11" s="138" customFormat="1" spans="1:8">
      <c r="A11" s="160" t="s">
        <v>17</v>
      </c>
      <c r="B11" s="156">
        <v>8986</v>
      </c>
      <c r="C11" s="156">
        <v>7800</v>
      </c>
      <c r="D11" s="156">
        <v>4417</v>
      </c>
      <c r="E11" s="156">
        <v>7800</v>
      </c>
      <c r="F11" s="157">
        <f t="shared" si="0"/>
        <v>-0.131983084798576</v>
      </c>
      <c r="G11" s="158">
        <f t="shared" si="2"/>
        <v>0</v>
      </c>
      <c r="H11" s="159">
        <f t="shared" si="1"/>
        <v>0</v>
      </c>
    </row>
    <row r="12" s="138" customFormat="1" spans="1:8">
      <c r="A12" s="160" t="s">
        <v>18</v>
      </c>
      <c r="B12" s="156">
        <v>1891</v>
      </c>
      <c r="C12" s="156">
        <v>3800</v>
      </c>
      <c r="D12" s="156">
        <v>1321</v>
      </c>
      <c r="E12" s="156">
        <f>B12*1.03</f>
        <v>1947.73</v>
      </c>
      <c r="F12" s="157">
        <f t="shared" si="0"/>
        <v>0.03</v>
      </c>
      <c r="G12" s="158">
        <f t="shared" si="2"/>
        <v>-1852.27</v>
      </c>
      <c r="H12" s="159">
        <f t="shared" si="1"/>
        <v>-0.487439473684211</v>
      </c>
    </row>
    <row r="13" s="138" customFormat="1" spans="1:8">
      <c r="A13" s="160" t="s">
        <v>19</v>
      </c>
      <c r="B13" s="156">
        <v>6242</v>
      </c>
      <c r="C13" s="156">
        <v>7600</v>
      </c>
      <c r="D13" s="156">
        <v>4130</v>
      </c>
      <c r="E13" s="156">
        <f>D13+1500</f>
        <v>5630</v>
      </c>
      <c r="F13" s="157">
        <f t="shared" si="0"/>
        <v>-0.0980454982377443</v>
      </c>
      <c r="G13" s="158">
        <f t="shared" si="2"/>
        <v>-1970</v>
      </c>
      <c r="H13" s="159">
        <f t="shared" si="1"/>
        <v>-0.259210526315789</v>
      </c>
    </row>
    <row r="14" s="138" customFormat="1" spans="1:8">
      <c r="A14" s="160" t="s">
        <v>20</v>
      </c>
      <c r="B14" s="156">
        <v>4649</v>
      </c>
      <c r="C14" s="156">
        <v>5077</v>
      </c>
      <c r="D14" s="156">
        <v>3063</v>
      </c>
      <c r="E14" s="156">
        <f>B14*1.03</f>
        <v>4788.47</v>
      </c>
      <c r="F14" s="157">
        <f t="shared" si="0"/>
        <v>0.0300000000000001</v>
      </c>
      <c r="G14" s="158">
        <f t="shared" si="2"/>
        <v>-288.53</v>
      </c>
      <c r="H14" s="159">
        <f t="shared" si="1"/>
        <v>-0.0568308055938546</v>
      </c>
    </row>
    <row r="15" s="138" customFormat="1" spans="1:8">
      <c r="A15" s="160" t="s">
        <v>21</v>
      </c>
      <c r="B15" s="156">
        <v>0</v>
      </c>
      <c r="C15" s="156">
        <v>0</v>
      </c>
      <c r="D15" s="156">
        <v>92</v>
      </c>
      <c r="E15" s="156">
        <v>92</v>
      </c>
      <c r="F15" s="157">
        <v>1</v>
      </c>
      <c r="G15" s="158">
        <f t="shared" si="2"/>
        <v>92</v>
      </c>
      <c r="H15" s="159">
        <v>1</v>
      </c>
    </row>
    <row r="16" s="138" customFormat="1" spans="1:8">
      <c r="A16" s="161" t="s">
        <v>22</v>
      </c>
      <c r="B16" s="155">
        <f>SUM(B7:B15)</f>
        <v>42220</v>
      </c>
      <c r="C16" s="155">
        <f>SUM(C7:C15)</f>
        <v>51781</v>
      </c>
      <c r="D16" s="156">
        <f>SUM(D7:D15)</f>
        <v>28618</v>
      </c>
      <c r="E16" s="156">
        <f>B16*1.03</f>
        <v>43486.6</v>
      </c>
      <c r="F16" s="157">
        <f t="shared" ref="F16:F23" si="3">(E16-B16)/B16</f>
        <v>0.03</v>
      </c>
      <c r="G16" s="158">
        <f t="shared" si="2"/>
        <v>-8294.4</v>
      </c>
      <c r="H16" s="159">
        <f>(E16-C16)/C16</f>
        <v>-0.160182306251328</v>
      </c>
    </row>
    <row r="17" s="138" customFormat="1" spans="1:8">
      <c r="A17" s="160" t="s">
        <v>23</v>
      </c>
      <c r="B17" s="162">
        <v>2631</v>
      </c>
      <c r="C17" s="156">
        <v>2500</v>
      </c>
      <c r="D17" s="156">
        <v>1281</v>
      </c>
      <c r="E17" s="156">
        <v>2717</v>
      </c>
      <c r="F17" s="157">
        <f t="shared" si="3"/>
        <v>0.0326871911820601</v>
      </c>
      <c r="G17" s="158">
        <f t="shared" si="2"/>
        <v>217</v>
      </c>
      <c r="H17" s="159">
        <f>(E17-C17)/C17</f>
        <v>0.0868</v>
      </c>
    </row>
    <row r="18" s="138" customFormat="1" spans="1:8">
      <c r="A18" s="160" t="s">
        <v>24</v>
      </c>
      <c r="B18" s="162">
        <v>564</v>
      </c>
      <c r="C18" s="156">
        <v>450</v>
      </c>
      <c r="D18" s="156">
        <v>113</v>
      </c>
      <c r="E18" s="156">
        <f>B18*1.03</f>
        <v>580.92</v>
      </c>
      <c r="F18" s="157">
        <f t="shared" si="3"/>
        <v>0.0299999999999999</v>
      </c>
      <c r="G18" s="158">
        <f t="shared" si="2"/>
        <v>130.92</v>
      </c>
      <c r="H18" s="159">
        <f>(E18-C18)/C18</f>
        <v>0.290933333333333</v>
      </c>
    </row>
    <row r="19" s="138" customFormat="1" spans="1:8">
      <c r="A19" s="160" t="s">
        <v>25</v>
      </c>
      <c r="B19" s="162">
        <v>470</v>
      </c>
      <c r="C19" s="156">
        <v>350</v>
      </c>
      <c r="D19" s="156">
        <v>0</v>
      </c>
      <c r="E19" s="156">
        <f>B19*1.03</f>
        <v>484.1</v>
      </c>
      <c r="F19" s="157">
        <f t="shared" si="3"/>
        <v>0.03</v>
      </c>
      <c r="G19" s="158">
        <f t="shared" si="2"/>
        <v>134.1</v>
      </c>
      <c r="H19" s="159">
        <f>(E19-C19)/C19</f>
        <v>0.383142857142857</v>
      </c>
    </row>
    <row r="20" s="138" customFormat="1" spans="1:8">
      <c r="A20" s="160" t="s">
        <v>26</v>
      </c>
      <c r="B20" s="162">
        <v>4940</v>
      </c>
      <c r="C20" s="156">
        <v>1500</v>
      </c>
      <c r="D20" s="156">
        <v>205</v>
      </c>
      <c r="E20" s="156">
        <f>B20*1.03</f>
        <v>5088.2</v>
      </c>
      <c r="F20" s="157">
        <f t="shared" si="3"/>
        <v>0.03</v>
      </c>
      <c r="G20" s="158">
        <f t="shared" si="2"/>
        <v>3588.2</v>
      </c>
      <c r="H20" s="159">
        <f>(E20-C20)/C20</f>
        <v>2.39213333333333</v>
      </c>
    </row>
    <row r="21" s="138" customFormat="1" spans="1:8">
      <c r="A21" s="160" t="s">
        <v>27</v>
      </c>
      <c r="B21" s="156">
        <v>7</v>
      </c>
      <c r="C21" s="156">
        <v>0</v>
      </c>
      <c r="D21" s="156">
        <v>0</v>
      </c>
      <c r="E21" s="156">
        <v>0</v>
      </c>
      <c r="F21" s="157">
        <f t="shared" si="3"/>
        <v>-1</v>
      </c>
      <c r="G21" s="158">
        <f t="shared" si="2"/>
        <v>0</v>
      </c>
      <c r="H21" s="159">
        <v>0</v>
      </c>
    </row>
    <row r="22" s="138" customFormat="1" spans="1:8">
      <c r="A22" s="161" t="s">
        <v>28</v>
      </c>
      <c r="B22" s="156">
        <f>SUM(B17:B21)</f>
        <v>8612</v>
      </c>
      <c r="C22" s="156">
        <f>SUM(C17:C21)</f>
        <v>4800</v>
      </c>
      <c r="D22" s="156">
        <f>SUM(D17:D21)</f>
        <v>1599</v>
      </c>
      <c r="E22" s="156">
        <f>B22*1.03</f>
        <v>8870.36</v>
      </c>
      <c r="F22" s="157">
        <f t="shared" si="3"/>
        <v>0.0300000000000001</v>
      </c>
      <c r="G22" s="158">
        <f t="shared" si="2"/>
        <v>4070.36</v>
      </c>
      <c r="H22" s="159">
        <f>(E22-C22)/C22</f>
        <v>0.847991666666667</v>
      </c>
    </row>
    <row r="23" s="138" customFormat="1" spans="1:11">
      <c r="A23" s="154" t="s">
        <v>29</v>
      </c>
      <c r="B23" s="156">
        <v>122287</v>
      </c>
      <c r="C23" s="156">
        <v>64042</v>
      </c>
      <c r="D23" s="156">
        <v>98162</v>
      </c>
      <c r="E23" s="156">
        <v>120000</v>
      </c>
      <c r="F23" s="157">
        <f t="shared" si="3"/>
        <v>-0.0187019061715473</v>
      </c>
      <c r="G23" s="158">
        <f t="shared" si="2"/>
        <v>55958</v>
      </c>
      <c r="H23" s="159">
        <f>(E23-C23)/C23</f>
        <v>0.873770338215546</v>
      </c>
      <c r="K23" s="172"/>
    </row>
    <row r="24" s="139" customFormat="1" ht="12.75" customHeight="1" spans="1:12">
      <c r="A24" s="163" t="s">
        <v>30</v>
      </c>
      <c r="B24" s="156">
        <f>B23+B6</f>
        <v>173119</v>
      </c>
      <c r="C24" s="156">
        <f>C23+C6</f>
        <v>120623</v>
      </c>
      <c r="D24" s="156">
        <f>D23+D6</f>
        <v>128379</v>
      </c>
      <c r="E24" s="156">
        <f>E23+E6</f>
        <v>172356.96</v>
      </c>
      <c r="F24" s="157">
        <f t="shared" ref="F24:F30" si="4">(E24-B24)/B24</f>
        <v>-0.00440182764456823</v>
      </c>
      <c r="G24" s="158">
        <f t="shared" ref="G24:G30" si="5">E24-C24</f>
        <v>51733.96</v>
      </c>
      <c r="H24" s="159">
        <f>(E24-C24)/C24</f>
        <v>0.428889681072432</v>
      </c>
      <c r="I24" s="140"/>
      <c r="J24" s="138"/>
      <c r="K24" s="138"/>
      <c r="L24" s="138"/>
    </row>
    <row r="25" s="138" customFormat="1" spans="1:11">
      <c r="A25" s="164" t="s">
        <v>31</v>
      </c>
      <c r="B25" s="156">
        <v>3469</v>
      </c>
      <c r="C25" s="165">
        <v>0</v>
      </c>
      <c r="D25" s="166">
        <v>0</v>
      </c>
      <c r="E25" s="166">
        <v>0</v>
      </c>
      <c r="F25" s="157">
        <f t="shared" si="4"/>
        <v>-1</v>
      </c>
      <c r="G25" s="158">
        <f t="shared" si="5"/>
        <v>0</v>
      </c>
      <c r="H25" s="159">
        <v>0</v>
      </c>
      <c r="K25" s="171"/>
    </row>
    <row r="26" s="138" customFormat="1" spans="1:11">
      <c r="A26" s="164" t="s">
        <v>32</v>
      </c>
      <c r="B26" s="156">
        <v>39329</v>
      </c>
      <c r="C26" s="167">
        <v>62034</v>
      </c>
      <c r="D26" s="166">
        <v>75069</v>
      </c>
      <c r="E26" s="166">
        <v>75069</v>
      </c>
      <c r="F26" s="157">
        <f t="shared" si="4"/>
        <v>0.908744183681253</v>
      </c>
      <c r="G26" s="158">
        <f t="shared" si="5"/>
        <v>13035</v>
      </c>
      <c r="H26" s="159">
        <f>(E26-C26)/C26</f>
        <v>0.21012670471032</v>
      </c>
      <c r="K26" s="171"/>
    </row>
    <row r="27" s="138" customFormat="1" spans="1:11">
      <c r="A27" s="164" t="s">
        <v>33</v>
      </c>
      <c r="B27" s="156">
        <v>5889</v>
      </c>
      <c r="C27" s="167">
        <v>0</v>
      </c>
      <c r="D27" s="166">
        <v>3723</v>
      </c>
      <c r="E27" s="166">
        <v>3723</v>
      </c>
      <c r="F27" s="157">
        <f t="shared" si="4"/>
        <v>-0.367804381049414</v>
      </c>
      <c r="G27" s="158">
        <f t="shared" si="5"/>
        <v>3723</v>
      </c>
      <c r="H27" s="159">
        <v>1</v>
      </c>
      <c r="K27" s="171"/>
    </row>
    <row r="28" s="138" customFormat="1" ht="21" customHeight="1" spans="1:11">
      <c r="A28" s="164" t="s">
        <v>34</v>
      </c>
      <c r="B28" s="156">
        <v>0</v>
      </c>
      <c r="C28" s="156">
        <v>0</v>
      </c>
      <c r="D28" s="156">
        <v>0</v>
      </c>
      <c r="E28" s="156">
        <v>0</v>
      </c>
      <c r="F28" s="156">
        <v>0</v>
      </c>
      <c r="G28" s="156">
        <v>0</v>
      </c>
      <c r="H28" s="156">
        <v>0</v>
      </c>
      <c r="K28" s="140"/>
    </row>
    <row r="29" s="138" customFormat="1" spans="1:8">
      <c r="A29" s="164" t="s">
        <v>35</v>
      </c>
      <c r="B29" s="156">
        <v>0</v>
      </c>
      <c r="C29" s="156">
        <v>0</v>
      </c>
      <c r="D29" s="156">
        <v>0</v>
      </c>
      <c r="E29" s="156">
        <v>0</v>
      </c>
      <c r="F29" s="156">
        <v>0</v>
      </c>
      <c r="G29" s="156">
        <v>0</v>
      </c>
      <c r="H29" s="156">
        <v>0</v>
      </c>
    </row>
    <row r="30" s="138" customFormat="1" spans="1:8">
      <c r="A30" s="168" t="s">
        <v>36</v>
      </c>
      <c r="B30" s="169">
        <f>B24+B25+B26+B27+B28+B29</f>
        <v>221806</v>
      </c>
      <c r="C30" s="169">
        <f t="shared" ref="C30:H30" si="6">C24+C25+C26+C27+C28+C29</f>
        <v>182657</v>
      </c>
      <c r="D30" s="169">
        <f t="shared" si="6"/>
        <v>207171</v>
      </c>
      <c r="E30" s="169">
        <f t="shared" si="6"/>
        <v>251148.96</v>
      </c>
      <c r="F30" s="169">
        <f t="shared" si="6"/>
        <v>-0.463462025012729</v>
      </c>
      <c r="G30" s="169">
        <f t="shared" si="6"/>
        <v>68491.96</v>
      </c>
      <c r="H30" s="159">
        <f>(E30-C30)/C30</f>
        <v>0.374975829012849</v>
      </c>
    </row>
  </sheetData>
  <mergeCells count="4">
    <mergeCell ref="A2:H2"/>
    <mergeCell ref="F3:H3"/>
    <mergeCell ref="B4:H4"/>
    <mergeCell ref="A4:A5"/>
  </mergeCells>
  <pageMargins left="0.75" right="0.75" top="1" bottom="1" header="0.5" footer="0.5"/>
  <pageSetup paperSize="9" scale="90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C59"/>
  <sheetViews>
    <sheetView workbookViewId="0">
      <selection activeCell="T4" sqref="T4"/>
    </sheetView>
  </sheetViews>
  <sheetFormatPr defaultColWidth="9.75" defaultRowHeight="15.6"/>
  <cols>
    <col min="1" max="1" width="41.3148148148148" style="98" customWidth="1"/>
    <col min="2" max="3" width="17.7222222222222" style="94" customWidth="1"/>
    <col min="4" max="4" width="1.5" style="94" hidden="1" customWidth="1"/>
    <col min="5" max="6" width="18.4722222222222" style="94" customWidth="1"/>
    <col min="7" max="9" width="9.33333333333333" style="94" hidden="1" customWidth="1"/>
    <col min="10" max="12" width="11.4444444444444" style="94" hidden="1" customWidth="1"/>
    <col min="13" max="14" width="9.22222222222222" style="94" hidden="1" customWidth="1"/>
    <col min="15" max="15" width="5" style="94" hidden="1" customWidth="1"/>
    <col min="16" max="17" width="16.4722222222222" style="94" customWidth="1"/>
    <col min="18" max="18" width="16.4722222222222" style="99" customWidth="1"/>
    <col min="19" max="19" width="22.8888888888889" style="98" hidden="1" customWidth="1"/>
    <col min="20" max="20" width="31.5" style="98" customWidth="1"/>
    <col min="21" max="21" width="31.5" style="94" customWidth="1"/>
    <col min="22" max="22" width="13.8796296296296" style="94" customWidth="1"/>
    <col min="23" max="23" width="9.75" style="94" customWidth="1"/>
    <col min="24" max="24" width="15.6296296296296" style="94"/>
    <col min="25" max="25" width="10.75" style="94" customWidth="1"/>
    <col min="26" max="26" width="13.1296296296296" style="94"/>
    <col min="27" max="27" width="9.75" style="94"/>
    <col min="28" max="28" width="13.1296296296296" style="94"/>
    <col min="29" max="29" width="12.6296296296296" style="100"/>
    <col min="30" max="16384" width="9.75" style="94"/>
  </cols>
  <sheetData>
    <row r="1" s="94" customFormat="1" ht="21" customHeight="1" spans="1:29">
      <c r="A1" s="101" t="s">
        <v>37</v>
      </c>
      <c r="R1" s="99"/>
      <c r="S1" s="98"/>
      <c r="T1" s="98"/>
      <c r="AC1" s="100"/>
    </row>
    <row r="2" s="94" customFormat="1" ht="19.5" customHeight="1" spans="1:29">
      <c r="A2" s="102" t="s">
        <v>38</v>
      </c>
      <c r="B2" s="102"/>
      <c r="C2" s="102"/>
      <c r="D2" s="102"/>
      <c r="E2" s="102"/>
      <c r="F2" s="102"/>
      <c r="G2" s="102"/>
      <c r="H2" s="102"/>
      <c r="I2" s="102"/>
      <c r="J2" s="102"/>
      <c r="K2" s="102"/>
      <c r="L2" s="102"/>
      <c r="M2" s="102"/>
      <c r="N2" s="102"/>
      <c r="O2" s="102"/>
      <c r="P2" s="102"/>
      <c r="Q2" s="102"/>
      <c r="R2" s="102"/>
      <c r="S2" s="122"/>
      <c r="T2" s="122"/>
      <c r="U2" s="102"/>
      <c r="V2" s="102"/>
      <c r="W2" s="102"/>
      <c r="AC2" s="100"/>
    </row>
    <row r="3" s="95" customFormat="1" ht="21" customHeight="1" spans="1:29">
      <c r="A3" s="103"/>
      <c r="B3" s="104"/>
      <c r="C3" s="104"/>
      <c r="D3" s="104"/>
      <c r="E3" s="104"/>
      <c r="F3" s="104"/>
      <c r="G3" s="104"/>
      <c r="H3" s="104"/>
      <c r="I3" s="104"/>
      <c r="J3" s="104"/>
      <c r="K3" s="104"/>
      <c r="L3" s="104"/>
      <c r="M3" s="104"/>
      <c r="N3" s="104"/>
      <c r="O3" s="104"/>
      <c r="P3" s="120" t="s">
        <v>2</v>
      </c>
      <c r="Q3" s="120"/>
      <c r="R3" s="120" t="s">
        <v>2</v>
      </c>
      <c r="S3" s="123"/>
      <c r="T3" s="123"/>
      <c r="U3" s="124"/>
      <c r="V3" s="124"/>
      <c r="W3" s="124"/>
      <c r="AC3" s="132"/>
    </row>
    <row r="4" s="96" customFormat="1" ht="14.25" customHeight="1" spans="1:29">
      <c r="A4" s="105" t="s">
        <v>3</v>
      </c>
      <c r="B4" s="106" t="s">
        <v>5</v>
      </c>
      <c r="C4" s="106" t="s">
        <v>39</v>
      </c>
      <c r="D4" s="106" t="s">
        <v>40</v>
      </c>
      <c r="E4" s="107"/>
      <c r="F4" s="107"/>
      <c r="G4" s="107"/>
      <c r="H4" s="107"/>
      <c r="I4" s="107"/>
      <c r="J4" s="107"/>
      <c r="K4" s="107"/>
      <c r="L4" s="107"/>
      <c r="M4" s="107"/>
      <c r="N4" s="107"/>
      <c r="O4" s="107"/>
      <c r="P4" s="107"/>
      <c r="Q4" s="107"/>
      <c r="R4" s="125"/>
      <c r="S4" s="107"/>
      <c r="T4" s="126"/>
      <c r="U4" s="126"/>
      <c r="V4" s="126"/>
      <c r="W4" s="126"/>
      <c r="AC4" s="128"/>
    </row>
    <row r="5" s="96" customFormat="1" ht="15.95" customHeight="1" spans="1:20">
      <c r="A5" s="105"/>
      <c r="B5" s="106"/>
      <c r="C5" s="106"/>
      <c r="D5" s="106"/>
      <c r="E5" s="107"/>
      <c r="F5" s="107"/>
      <c r="G5" s="107"/>
      <c r="H5" s="107"/>
      <c r="I5" s="107"/>
      <c r="J5" s="107"/>
      <c r="K5" s="107"/>
      <c r="L5" s="107"/>
      <c r="M5" s="107"/>
      <c r="N5" s="107"/>
      <c r="O5" s="107"/>
      <c r="P5" s="107"/>
      <c r="Q5" s="107"/>
      <c r="R5" s="125"/>
      <c r="S5" s="127" t="s">
        <v>41</v>
      </c>
      <c r="T5" s="128"/>
    </row>
    <row r="6" s="96" customFormat="1" ht="32.1" customHeight="1" spans="1:20">
      <c r="A6" s="105"/>
      <c r="B6" s="106"/>
      <c r="C6" s="106"/>
      <c r="D6" s="106"/>
      <c r="E6" s="106" t="s">
        <v>7</v>
      </c>
      <c r="F6" s="107" t="s">
        <v>42</v>
      </c>
      <c r="G6" s="107" t="s">
        <v>43</v>
      </c>
      <c r="H6" s="107" t="s">
        <v>44</v>
      </c>
      <c r="I6" s="107" t="s">
        <v>45</v>
      </c>
      <c r="J6" s="107" t="s">
        <v>46</v>
      </c>
      <c r="K6" s="107" t="s">
        <v>47</v>
      </c>
      <c r="L6" s="107" t="s">
        <v>48</v>
      </c>
      <c r="M6" s="107" t="s">
        <v>49</v>
      </c>
      <c r="N6" s="107" t="s">
        <v>50</v>
      </c>
      <c r="O6" s="107" t="s">
        <v>51</v>
      </c>
      <c r="P6" s="106" t="s">
        <v>9</v>
      </c>
      <c r="Q6" s="106" t="s">
        <v>10</v>
      </c>
      <c r="R6" s="125" t="s">
        <v>11</v>
      </c>
      <c r="S6" s="127"/>
      <c r="T6" s="128"/>
    </row>
    <row r="7" s="94" customFormat="1" ht="18" customHeight="1" spans="1:20">
      <c r="A7" s="108" t="s">
        <v>52</v>
      </c>
      <c r="B7" s="109" t="s">
        <v>53</v>
      </c>
      <c r="C7" s="109" t="s">
        <v>53</v>
      </c>
      <c r="D7" s="109" t="s">
        <v>53</v>
      </c>
      <c r="E7" s="109" t="s">
        <v>53</v>
      </c>
      <c r="F7" s="109" t="s">
        <v>53</v>
      </c>
      <c r="G7" s="109" t="s">
        <v>53</v>
      </c>
      <c r="H7" s="109" t="s">
        <v>53</v>
      </c>
      <c r="I7" s="109" t="s">
        <v>53</v>
      </c>
      <c r="J7" s="109" t="s">
        <v>53</v>
      </c>
      <c r="K7" s="109" t="s">
        <v>53</v>
      </c>
      <c r="L7" s="109" t="s">
        <v>53</v>
      </c>
      <c r="M7" s="109" t="s">
        <v>53</v>
      </c>
      <c r="N7" s="109" t="s">
        <v>53</v>
      </c>
      <c r="O7" s="109" t="s">
        <v>53</v>
      </c>
      <c r="P7" s="109" t="s">
        <v>53</v>
      </c>
      <c r="Q7" s="109" t="s">
        <v>53</v>
      </c>
      <c r="R7" s="109" t="s">
        <v>53</v>
      </c>
      <c r="S7" s="129"/>
      <c r="T7" s="100"/>
    </row>
    <row r="8" s="94" customFormat="1" ht="18" customHeight="1" spans="1:19">
      <c r="A8" s="108" t="s">
        <v>54</v>
      </c>
      <c r="B8" s="109">
        <f>B10+B9</f>
        <v>3092</v>
      </c>
      <c r="C8" s="109">
        <f>C10+C9</f>
        <v>7365</v>
      </c>
      <c r="D8" s="109" t="e">
        <f>D10+D9+#REF!</f>
        <v>#REF!</v>
      </c>
      <c r="E8" s="109">
        <f>E10+E9</f>
        <v>6070</v>
      </c>
      <c r="F8" s="109">
        <v>6239</v>
      </c>
      <c r="G8" s="109"/>
      <c r="H8" s="109"/>
      <c r="I8" s="109"/>
      <c r="J8" s="109"/>
      <c r="K8" s="109"/>
      <c r="L8" s="109"/>
      <c r="M8" s="109"/>
      <c r="N8" s="109"/>
      <c r="O8" s="109"/>
      <c r="P8" s="121">
        <f>(F8-B8)/B8</f>
        <v>1.01778783958603</v>
      </c>
      <c r="Q8" s="109">
        <f>F8-C8</f>
        <v>-1126</v>
      </c>
      <c r="R8" s="121">
        <f>(F8-C8)/C8</f>
        <v>-0.152885268160217</v>
      </c>
      <c r="S8" s="129"/>
    </row>
    <row r="9" s="94" customFormat="1" ht="18" customHeight="1" spans="1:19">
      <c r="A9" s="110" t="s">
        <v>55</v>
      </c>
      <c r="B9" s="111">
        <v>65</v>
      </c>
      <c r="C9" s="112">
        <v>65</v>
      </c>
      <c r="D9" s="109">
        <v>2775</v>
      </c>
      <c r="E9" s="109">
        <v>65</v>
      </c>
      <c r="F9" s="109">
        <v>65</v>
      </c>
      <c r="G9" s="113"/>
      <c r="H9" s="113"/>
      <c r="I9" s="113"/>
      <c r="J9" s="113"/>
      <c r="K9" s="113"/>
      <c r="L9" s="113"/>
      <c r="M9" s="113"/>
      <c r="N9" s="113"/>
      <c r="O9" s="113"/>
      <c r="P9" s="121">
        <f>(F9-B9)/B9</f>
        <v>0</v>
      </c>
      <c r="Q9" s="109">
        <f>F9-C9</f>
        <v>0</v>
      </c>
      <c r="R9" s="121">
        <f>(F9-C9)/C9</f>
        <v>0</v>
      </c>
      <c r="S9" s="129"/>
    </row>
    <row r="10" s="94" customFormat="1" ht="18" customHeight="1" spans="1:19">
      <c r="A10" s="110" t="s">
        <v>56</v>
      </c>
      <c r="B10" s="111">
        <v>3027</v>
      </c>
      <c r="C10" s="112">
        <v>7300</v>
      </c>
      <c r="D10" s="109"/>
      <c r="E10" s="109">
        <v>6005</v>
      </c>
      <c r="F10" s="109">
        <v>6174</v>
      </c>
      <c r="G10" s="113"/>
      <c r="H10" s="113"/>
      <c r="I10" s="113"/>
      <c r="J10" s="113"/>
      <c r="K10" s="113"/>
      <c r="L10" s="113"/>
      <c r="M10" s="113"/>
      <c r="N10" s="113"/>
      <c r="O10" s="113"/>
      <c r="P10" s="121">
        <f>(F10-B10)/B10</f>
        <v>1.0396432111001</v>
      </c>
      <c r="Q10" s="109">
        <f>F10-C10</f>
        <v>-1126</v>
      </c>
      <c r="R10" s="121">
        <f>(F10-C10)/C10</f>
        <v>-0.154246575342466</v>
      </c>
      <c r="S10" s="129"/>
    </row>
    <row r="11" s="97" customFormat="1" ht="18" customHeight="1" spans="1:19">
      <c r="A11" s="108" t="s">
        <v>57</v>
      </c>
      <c r="B11" s="109">
        <f>SUM(B12:B33)</f>
        <v>143645</v>
      </c>
      <c r="C11" s="109">
        <f>SUM(C12:C33)</f>
        <v>149628.94</v>
      </c>
      <c r="D11" s="109" t="e">
        <f>SUM(D12:D33)</f>
        <v>#REF!</v>
      </c>
      <c r="E11" s="109">
        <f>SUM(E12:E33)</f>
        <v>113793</v>
      </c>
      <c r="F11" s="113">
        <f>SUM(F12:F33)</f>
        <v>155549</v>
      </c>
      <c r="G11" s="109">
        <f t="shared" ref="G11:N11" si="0">SUM(G12:G35)</f>
        <v>5591</v>
      </c>
      <c r="H11" s="109">
        <f t="shared" si="0"/>
        <v>5591</v>
      </c>
      <c r="I11" s="109">
        <f t="shared" si="0"/>
        <v>5591</v>
      </c>
      <c r="J11" s="109">
        <f t="shared" si="0"/>
        <v>2105</v>
      </c>
      <c r="K11" s="109">
        <f t="shared" si="0"/>
        <v>2103</v>
      </c>
      <c r="L11" s="109">
        <f t="shared" si="0"/>
        <v>2123</v>
      </c>
      <c r="M11" s="109">
        <f t="shared" si="0"/>
        <v>11140</v>
      </c>
      <c r="N11" s="109">
        <f t="shared" si="0"/>
        <v>4981</v>
      </c>
      <c r="O11" s="109"/>
      <c r="P11" s="121">
        <f t="shared" ref="P11:P29" si="1">(F11-B11)/B11</f>
        <v>0.0828709666190957</v>
      </c>
      <c r="Q11" s="109">
        <f t="shared" ref="Q11:Q32" si="2">F11-C11</f>
        <v>5920.06000000003</v>
      </c>
      <c r="R11" s="121">
        <f t="shared" ref="R11:R29" si="3">(F11-C11)/C11</f>
        <v>0.0395649397770246</v>
      </c>
      <c r="S11" s="117" t="s">
        <v>58</v>
      </c>
    </row>
    <row r="12" s="94" customFormat="1" ht="18" customHeight="1" spans="1:19">
      <c r="A12" s="110" t="s">
        <v>59</v>
      </c>
      <c r="B12" s="111">
        <v>14371</v>
      </c>
      <c r="C12" s="112">
        <v>16198.25</v>
      </c>
      <c r="D12" s="109" t="e">
        <f>#REF!</f>
        <v>#REF!</v>
      </c>
      <c r="E12" s="109">
        <v>9794</v>
      </c>
      <c r="F12" s="109">
        <f t="shared" ref="F12:F29" si="4">E12+G12+H12+I12+J12+K12+L12+M12+N12+O12</f>
        <v>11657</v>
      </c>
      <c r="G12" s="113">
        <v>506</v>
      </c>
      <c r="H12" s="113">
        <v>506</v>
      </c>
      <c r="I12" s="113">
        <v>506</v>
      </c>
      <c r="J12" s="113">
        <v>115</v>
      </c>
      <c r="K12" s="113">
        <v>115</v>
      </c>
      <c r="L12" s="113">
        <v>115</v>
      </c>
      <c r="M12" s="113"/>
      <c r="N12" s="113"/>
      <c r="O12" s="113"/>
      <c r="P12" s="121">
        <f t="shared" si="1"/>
        <v>-0.188852550274859</v>
      </c>
      <c r="Q12" s="109">
        <f t="shared" si="2"/>
        <v>-4541.25</v>
      </c>
      <c r="R12" s="121">
        <f t="shared" si="3"/>
        <v>-0.280354359267205</v>
      </c>
      <c r="S12" s="129"/>
    </row>
    <row r="13" s="94" customFormat="1" ht="18" customHeight="1" spans="1:19">
      <c r="A13" s="110" t="s">
        <v>60</v>
      </c>
      <c r="B13" s="111">
        <v>105</v>
      </c>
      <c r="C13" s="112">
        <v>204</v>
      </c>
      <c r="D13" s="109" t="e">
        <f>#REF!</f>
        <v>#REF!</v>
      </c>
      <c r="E13" s="109">
        <v>180</v>
      </c>
      <c r="F13" s="109">
        <f t="shared" si="4"/>
        <v>200</v>
      </c>
      <c r="G13" s="113"/>
      <c r="H13" s="113"/>
      <c r="I13" s="113"/>
      <c r="J13" s="113"/>
      <c r="K13" s="113"/>
      <c r="L13" s="113">
        <v>20</v>
      </c>
      <c r="M13" s="113"/>
      <c r="N13" s="113"/>
      <c r="O13" s="113"/>
      <c r="P13" s="121">
        <f t="shared" si="1"/>
        <v>0.904761904761905</v>
      </c>
      <c r="Q13" s="109">
        <f t="shared" si="2"/>
        <v>-4</v>
      </c>
      <c r="R13" s="121">
        <f t="shared" si="3"/>
        <v>-0.0196078431372549</v>
      </c>
      <c r="S13" s="129"/>
    </row>
    <row r="14" s="94" customFormat="1" ht="18" customHeight="1" spans="1:19">
      <c r="A14" s="110" t="s">
        <v>61</v>
      </c>
      <c r="B14" s="111">
        <v>3702</v>
      </c>
      <c r="C14" s="112">
        <v>4357.64</v>
      </c>
      <c r="D14" s="109" t="e">
        <f>#REF!</f>
        <v>#REF!</v>
      </c>
      <c r="E14" s="109">
        <v>3522</v>
      </c>
      <c r="F14" s="109">
        <f t="shared" si="4"/>
        <v>4389</v>
      </c>
      <c r="G14" s="113">
        <v>9</v>
      </c>
      <c r="H14" s="113">
        <v>9</v>
      </c>
      <c r="I14" s="113">
        <v>9</v>
      </c>
      <c r="J14" s="113">
        <v>280</v>
      </c>
      <c r="K14" s="113">
        <v>280</v>
      </c>
      <c r="L14" s="113">
        <v>280</v>
      </c>
      <c r="M14" s="113"/>
      <c r="N14" s="113"/>
      <c r="O14" s="113"/>
      <c r="P14" s="121">
        <f t="shared" si="1"/>
        <v>0.185575364667747</v>
      </c>
      <c r="Q14" s="109">
        <f t="shared" si="2"/>
        <v>31.3599999999997</v>
      </c>
      <c r="R14" s="121">
        <f t="shared" si="3"/>
        <v>0.00719655593394582</v>
      </c>
      <c r="S14" s="129"/>
    </row>
    <row r="15" s="94" customFormat="1" ht="18" customHeight="1" spans="1:19">
      <c r="A15" s="110" t="s">
        <v>62</v>
      </c>
      <c r="B15" s="111">
        <v>44531</v>
      </c>
      <c r="C15" s="112">
        <v>48622.01</v>
      </c>
      <c r="D15" s="109" t="e">
        <f>#REF!</f>
        <v>#REF!</v>
      </c>
      <c r="E15" s="109">
        <v>35440</v>
      </c>
      <c r="F15" s="109">
        <f t="shared" si="4"/>
        <v>44781</v>
      </c>
      <c r="G15" s="113">
        <v>1762</v>
      </c>
      <c r="H15" s="113">
        <v>1762</v>
      </c>
      <c r="I15" s="113">
        <v>1762</v>
      </c>
      <c r="J15" s="113">
        <v>375</v>
      </c>
      <c r="K15" s="113">
        <v>375</v>
      </c>
      <c r="L15" s="113">
        <v>375</v>
      </c>
      <c r="M15" s="113">
        <v>930</v>
      </c>
      <c r="N15" s="113">
        <v>2000</v>
      </c>
      <c r="O15" s="113"/>
      <c r="P15" s="121">
        <f t="shared" si="1"/>
        <v>0.0056140666052862</v>
      </c>
      <c r="Q15" s="109">
        <f t="shared" si="2"/>
        <v>-3841.01</v>
      </c>
      <c r="R15" s="121">
        <f t="shared" si="3"/>
        <v>-0.0789973511995905</v>
      </c>
      <c r="S15" s="129"/>
    </row>
    <row r="16" s="94" customFormat="1" ht="18" customHeight="1" spans="1:19">
      <c r="A16" s="110" t="s">
        <v>63</v>
      </c>
      <c r="B16" s="111">
        <v>1748</v>
      </c>
      <c r="C16" s="112">
        <v>2030.48</v>
      </c>
      <c r="D16" s="109" t="e">
        <f>#REF!</f>
        <v>#REF!</v>
      </c>
      <c r="E16" s="109">
        <v>275</v>
      </c>
      <c r="F16" s="109">
        <v>1564</v>
      </c>
      <c r="G16" s="113">
        <v>11</v>
      </c>
      <c r="H16" s="113">
        <v>11</v>
      </c>
      <c r="I16" s="113">
        <v>11</v>
      </c>
      <c r="J16" s="113">
        <v>2</v>
      </c>
      <c r="K16" s="113">
        <v>2</v>
      </c>
      <c r="L16" s="113">
        <v>2</v>
      </c>
      <c r="M16" s="113"/>
      <c r="N16" s="113">
        <v>1300</v>
      </c>
      <c r="O16" s="113"/>
      <c r="P16" s="121">
        <f t="shared" si="1"/>
        <v>-0.105263157894737</v>
      </c>
      <c r="Q16" s="109">
        <f t="shared" si="2"/>
        <v>-466.48</v>
      </c>
      <c r="R16" s="121">
        <f t="shared" si="3"/>
        <v>-0.229738780977897</v>
      </c>
      <c r="S16" s="129"/>
    </row>
    <row r="17" s="94" customFormat="1" ht="18" customHeight="1" spans="1:19">
      <c r="A17" s="110" t="s">
        <v>64</v>
      </c>
      <c r="B17" s="111">
        <v>179</v>
      </c>
      <c r="C17" s="112">
        <v>229.43</v>
      </c>
      <c r="D17" s="109" t="e">
        <f>#REF!</f>
        <v>#REF!</v>
      </c>
      <c r="E17" s="109">
        <v>395</v>
      </c>
      <c r="F17" s="109">
        <f t="shared" si="4"/>
        <v>434</v>
      </c>
      <c r="G17" s="113">
        <v>11</v>
      </c>
      <c r="H17" s="113">
        <v>11</v>
      </c>
      <c r="I17" s="113">
        <v>11</v>
      </c>
      <c r="J17" s="113">
        <v>2</v>
      </c>
      <c r="K17" s="113">
        <v>2</v>
      </c>
      <c r="L17" s="113">
        <v>2</v>
      </c>
      <c r="M17" s="113"/>
      <c r="N17" s="113"/>
      <c r="O17" s="113"/>
      <c r="P17" s="121">
        <f t="shared" si="1"/>
        <v>1.42458100558659</v>
      </c>
      <c r="Q17" s="109">
        <f t="shared" si="2"/>
        <v>204.57</v>
      </c>
      <c r="R17" s="121">
        <f t="shared" si="3"/>
        <v>0.891644510308155</v>
      </c>
      <c r="S17" s="129"/>
    </row>
    <row r="18" s="94" customFormat="1" ht="18" customHeight="1" spans="1:19">
      <c r="A18" s="114" t="s">
        <v>65</v>
      </c>
      <c r="B18" s="111">
        <v>35631</v>
      </c>
      <c r="C18" s="112">
        <v>34832.64</v>
      </c>
      <c r="D18" s="109" t="e">
        <f>#REF!</f>
        <v>#REF!</v>
      </c>
      <c r="E18" s="109">
        <v>27548</v>
      </c>
      <c r="F18" s="109">
        <f t="shared" si="4"/>
        <v>36294</v>
      </c>
      <c r="G18" s="113">
        <v>2442</v>
      </c>
      <c r="H18" s="113">
        <v>2442</v>
      </c>
      <c r="I18" s="113">
        <v>2442</v>
      </c>
      <c r="J18" s="113">
        <v>460</v>
      </c>
      <c r="K18" s="113">
        <v>460</v>
      </c>
      <c r="L18" s="113">
        <v>460</v>
      </c>
      <c r="M18" s="113">
        <v>40</v>
      </c>
      <c r="N18" s="113"/>
      <c r="O18" s="113"/>
      <c r="P18" s="121">
        <f t="shared" si="1"/>
        <v>0.0186073924391681</v>
      </c>
      <c r="Q18" s="109">
        <f t="shared" si="2"/>
        <v>1461.36</v>
      </c>
      <c r="R18" s="121">
        <f t="shared" si="3"/>
        <v>0.0419537537206482</v>
      </c>
      <c r="S18" s="129"/>
    </row>
    <row r="19" s="94" customFormat="1" ht="18" customHeight="1" spans="1:21">
      <c r="A19" s="114" t="s">
        <v>66</v>
      </c>
      <c r="B19" s="111">
        <v>11033</v>
      </c>
      <c r="C19" s="112">
        <v>6028.48</v>
      </c>
      <c r="D19" s="109" t="e">
        <f>#REF!</f>
        <v>#REF!</v>
      </c>
      <c r="E19" s="109">
        <v>6703</v>
      </c>
      <c r="F19" s="109">
        <f t="shared" si="4"/>
        <v>7787</v>
      </c>
      <c r="G19" s="113">
        <v>303</v>
      </c>
      <c r="H19" s="113">
        <v>303</v>
      </c>
      <c r="I19" s="113">
        <v>303</v>
      </c>
      <c r="J19" s="113">
        <v>23</v>
      </c>
      <c r="K19" s="113">
        <v>23</v>
      </c>
      <c r="L19" s="113">
        <v>23</v>
      </c>
      <c r="M19" s="113">
        <v>106</v>
      </c>
      <c r="N19" s="113"/>
      <c r="O19" s="113"/>
      <c r="P19" s="121">
        <f t="shared" si="1"/>
        <v>-0.294208284238195</v>
      </c>
      <c r="Q19" s="109">
        <f t="shared" si="2"/>
        <v>1758.52</v>
      </c>
      <c r="R19" s="121">
        <f t="shared" si="3"/>
        <v>0.291702054249164</v>
      </c>
      <c r="S19" s="129" t="s">
        <v>67</v>
      </c>
      <c r="U19" s="94" t="s">
        <v>68</v>
      </c>
    </row>
    <row r="20" s="94" customFormat="1" ht="18" customHeight="1" spans="1:19">
      <c r="A20" s="110" t="s">
        <v>69</v>
      </c>
      <c r="B20" s="111">
        <v>6</v>
      </c>
      <c r="C20" s="112">
        <v>9</v>
      </c>
      <c r="D20" s="109" t="e">
        <f>#REF!</f>
        <v>#REF!</v>
      </c>
      <c r="E20" s="109">
        <v>474</v>
      </c>
      <c r="F20" s="109">
        <f t="shared" si="4"/>
        <v>480</v>
      </c>
      <c r="G20" s="113"/>
      <c r="H20" s="113"/>
      <c r="I20" s="113"/>
      <c r="J20" s="113">
        <v>2</v>
      </c>
      <c r="K20" s="113">
        <v>2</v>
      </c>
      <c r="L20" s="113">
        <v>2</v>
      </c>
      <c r="M20" s="113"/>
      <c r="N20" s="113"/>
      <c r="O20" s="113"/>
      <c r="P20" s="121">
        <f t="shared" si="1"/>
        <v>79</v>
      </c>
      <c r="Q20" s="109">
        <f t="shared" si="2"/>
        <v>471</v>
      </c>
      <c r="R20" s="121">
        <f t="shared" si="3"/>
        <v>52.3333333333333</v>
      </c>
      <c r="S20" s="129"/>
    </row>
    <row r="21" s="94" customFormat="1" ht="18" customHeight="1" spans="1:19">
      <c r="A21" s="115" t="s">
        <v>70</v>
      </c>
      <c r="B21" s="111">
        <v>9398</v>
      </c>
      <c r="C21" s="112">
        <v>10954.43</v>
      </c>
      <c r="D21" s="109" t="e">
        <f>#REF!</f>
        <v>#REF!</v>
      </c>
      <c r="E21" s="109">
        <v>9267</v>
      </c>
      <c r="F21" s="109">
        <f t="shared" si="4"/>
        <v>15641</v>
      </c>
      <c r="G21" s="113">
        <v>107</v>
      </c>
      <c r="H21" s="113">
        <v>107</v>
      </c>
      <c r="I21" s="113">
        <v>107</v>
      </c>
      <c r="J21" s="113">
        <v>473</v>
      </c>
      <c r="K21" s="113">
        <v>473</v>
      </c>
      <c r="L21" s="113">
        <v>473</v>
      </c>
      <c r="M21" s="113">
        <v>4634</v>
      </c>
      <c r="N21" s="113"/>
      <c r="O21" s="113"/>
      <c r="P21" s="121">
        <f t="shared" si="1"/>
        <v>0.664290274526495</v>
      </c>
      <c r="Q21" s="109">
        <f t="shared" si="2"/>
        <v>4686.57</v>
      </c>
      <c r="R21" s="121">
        <f t="shared" si="3"/>
        <v>0.42782417706809</v>
      </c>
      <c r="S21" s="129"/>
    </row>
    <row r="22" s="94" customFormat="1" ht="18" customHeight="1" spans="1:19">
      <c r="A22" s="115" t="s">
        <v>71</v>
      </c>
      <c r="B22" s="111">
        <v>12230</v>
      </c>
      <c r="C22" s="112">
        <v>8742.63999999998</v>
      </c>
      <c r="D22" s="109" t="e">
        <f>#REF!</f>
        <v>#REF!</v>
      </c>
      <c r="E22" s="109">
        <v>7938</v>
      </c>
      <c r="F22" s="109">
        <v>12447</v>
      </c>
      <c r="G22" s="113">
        <v>58</v>
      </c>
      <c r="H22" s="113">
        <v>58</v>
      </c>
      <c r="I22" s="113">
        <v>58</v>
      </c>
      <c r="J22" s="113">
        <v>371</v>
      </c>
      <c r="K22" s="113">
        <v>371</v>
      </c>
      <c r="L22" s="113">
        <v>371</v>
      </c>
      <c r="M22" s="113">
        <v>1330</v>
      </c>
      <c r="N22" s="113">
        <v>1381</v>
      </c>
      <c r="O22" s="113"/>
      <c r="P22" s="121">
        <f t="shared" si="1"/>
        <v>0.0177432542927228</v>
      </c>
      <c r="Q22" s="109">
        <f t="shared" si="2"/>
        <v>3704.36000000002</v>
      </c>
      <c r="R22" s="121">
        <f t="shared" si="3"/>
        <v>0.423711830751355</v>
      </c>
      <c r="S22" s="129" t="s">
        <v>72</v>
      </c>
    </row>
    <row r="23" s="94" customFormat="1" ht="18" customHeight="1" spans="1:19">
      <c r="A23" s="110" t="s">
        <v>73</v>
      </c>
      <c r="B23" s="111">
        <v>159</v>
      </c>
      <c r="C23" s="112">
        <v>30.95</v>
      </c>
      <c r="D23" s="109" t="e">
        <f>#REF!</f>
        <v>#REF!</v>
      </c>
      <c r="E23" s="109">
        <v>392</v>
      </c>
      <c r="F23" s="109">
        <v>850</v>
      </c>
      <c r="G23" s="113">
        <v>4</v>
      </c>
      <c r="H23" s="113">
        <v>4</v>
      </c>
      <c r="I23" s="113">
        <v>4</v>
      </c>
      <c r="J23" s="113">
        <v>0</v>
      </c>
      <c r="K23" s="113">
        <v>0</v>
      </c>
      <c r="L23" s="113">
        <v>0</v>
      </c>
      <c r="M23" s="113"/>
      <c r="N23" s="113"/>
      <c r="O23" s="113"/>
      <c r="P23" s="121">
        <f t="shared" si="1"/>
        <v>4.34591194968553</v>
      </c>
      <c r="Q23" s="109">
        <f t="shared" si="2"/>
        <v>819.05</v>
      </c>
      <c r="R23" s="121">
        <f t="shared" si="3"/>
        <v>26.4636510500808</v>
      </c>
      <c r="S23" s="129"/>
    </row>
    <row r="24" s="94" customFormat="1" ht="18" customHeight="1" spans="1:19">
      <c r="A24" s="110" t="s">
        <v>74</v>
      </c>
      <c r="B24" s="111">
        <v>409</v>
      </c>
      <c r="C24" s="112">
        <v>644.55</v>
      </c>
      <c r="D24" s="109" t="e">
        <f>#REF!</f>
        <v>#REF!</v>
      </c>
      <c r="E24" s="109">
        <v>1050</v>
      </c>
      <c r="F24" s="109">
        <f t="shared" si="4"/>
        <v>1104</v>
      </c>
      <c r="G24" s="113">
        <v>18</v>
      </c>
      <c r="H24" s="113">
        <v>18</v>
      </c>
      <c r="I24" s="113">
        <v>18</v>
      </c>
      <c r="J24" s="113">
        <v>0</v>
      </c>
      <c r="K24" s="113">
        <v>0</v>
      </c>
      <c r="L24" s="113">
        <v>0</v>
      </c>
      <c r="M24" s="113"/>
      <c r="N24" s="113"/>
      <c r="O24" s="113"/>
      <c r="P24" s="121">
        <f t="shared" si="1"/>
        <v>1.69926650366748</v>
      </c>
      <c r="Q24" s="109">
        <f t="shared" si="2"/>
        <v>459.45</v>
      </c>
      <c r="R24" s="121">
        <f t="shared" si="3"/>
        <v>0.712822899697463</v>
      </c>
      <c r="S24" s="129"/>
    </row>
    <row r="25" s="94" customFormat="1" ht="18" customHeight="1" spans="1:19">
      <c r="A25" s="110" t="s">
        <v>75</v>
      </c>
      <c r="B25" s="111">
        <v>165</v>
      </c>
      <c r="C25" s="112">
        <v>205.44</v>
      </c>
      <c r="D25" s="109" t="e">
        <f>#REF!</f>
        <v>#REF!</v>
      </c>
      <c r="E25" s="109">
        <v>226</v>
      </c>
      <c r="F25" s="109">
        <f t="shared" si="4"/>
        <v>259</v>
      </c>
      <c r="G25" s="113">
        <v>11</v>
      </c>
      <c r="H25" s="113">
        <v>11</v>
      </c>
      <c r="I25" s="113">
        <v>11</v>
      </c>
      <c r="J25" s="113">
        <v>0</v>
      </c>
      <c r="K25" s="113">
        <v>0</v>
      </c>
      <c r="L25" s="113">
        <v>0</v>
      </c>
      <c r="M25" s="113"/>
      <c r="N25" s="113"/>
      <c r="O25" s="113"/>
      <c r="P25" s="121">
        <f t="shared" si="1"/>
        <v>0.56969696969697</v>
      </c>
      <c r="Q25" s="109">
        <f t="shared" si="2"/>
        <v>53.56</v>
      </c>
      <c r="R25" s="121">
        <f t="shared" si="3"/>
        <v>0.260708722741433</v>
      </c>
      <c r="S25" s="129"/>
    </row>
    <row r="26" s="94" customFormat="1" ht="18" customHeight="1" spans="1:19">
      <c r="A26" s="110" t="s">
        <v>76</v>
      </c>
      <c r="B26" s="111">
        <v>3068</v>
      </c>
      <c r="C26" s="112">
        <v>1318</v>
      </c>
      <c r="D26" s="109" t="e">
        <f>#REF!</f>
        <v>#REF!</v>
      </c>
      <c r="E26" s="109">
        <v>1781</v>
      </c>
      <c r="F26" s="109">
        <f t="shared" si="4"/>
        <v>2187</v>
      </c>
      <c r="G26" s="113">
        <v>0</v>
      </c>
      <c r="H26" s="113">
        <v>0</v>
      </c>
      <c r="I26" s="113">
        <v>0</v>
      </c>
      <c r="J26" s="113">
        <v>0</v>
      </c>
      <c r="K26" s="113">
        <v>0</v>
      </c>
      <c r="L26" s="113">
        <v>0</v>
      </c>
      <c r="M26" s="113">
        <v>406</v>
      </c>
      <c r="N26" s="113"/>
      <c r="O26" s="113"/>
      <c r="P26" s="121">
        <f t="shared" si="1"/>
        <v>-0.287157757496741</v>
      </c>
      <c r="Q26" s="109">
        <f t="shared" si="2"/>
        <v>869</v>
      </c>
      <c r="R26" s="121">
        <f t="shared" si="3"/>
        <v>0.659332321699545</v>
      </c>
      <c r="S26" s="129"/>
    </row>
    <row r="27" s="94" customFormat="1" ht="18" customHeight="1" spans="1:19">
      <c r="A27" s="110" t="s">
        <v>77</v>
      </c>
      <c r="B27" s="111">
        <v>163</v>
      </c>
      <c r="C27" s="112">
        <v>235</v>
      </c>
      <c r="D27" s="109" t="e">
        <f>#REF!</f>
        <v>#REF!</v>
      </c>
      <c r="E27" s="109">
        <v>111</v>
      </c>
      <c r="F27" s="109">
        <f t="shared" si="4"/>
        <v>438</v>
      </c>
      <c r="G27" s="113">
        <v>9</v>
      </c>
      <c r="H27" s="113">
        <v>9</v>
      </c>
      <c r="I27" s="113">
        <v>9</v>
      </c>
      <c r="J27" s="113">
        <v>0</v>
      </c>
      <c r="K27" s="113">
        <v>0</v>
      </c>
      <c r="L27" s="113">
        <v>0</v>
      </c>
      <c r="M27" s="113"/>
      <c r="N27" s="113">
        <v>300</v>
      </c>
      <c r="O27" s="113"/>
      <c r="P27" s="121">
        <f t="shared" si="1"/>
        <v>1.68711656441718</v>
      </c>
      <c r="Q27" s="109">
        <f t="shared" si="2"/>
        <v>203</v>
      </c>
      <c r="R27" s="121">
        <f t="shared" si="3"/>
        <v>0.863829787234043</v>
      </c>
      <c r="S27" s="129" t="s">
        <v>78</v>
      </c>
    </row>
    <row r="28" s="94" customFormat="1" ht="18" customHeight="1" spans="1:19">
      <c r="A28" s="110" t="s">
        <v>79</v>
      </c>
      <c r="B28" s="111">
        <v>5418</v>
      </c>
      <c r="C28" s="112">
        <v>8891</v>
      </c>
      <c r="D28" s="109" t="e">
        <f>#REF!</f>
        <v>#REF!</v>
      </c>
      <c r="E28" s="109">
        <v>6225</v>
      </c>
      <c r="F28" s="109">
        <v>11238</v>
      </c>
      <c r="G28" s="113">
        <v>330</v>
      </c>
      <c r="H28" s="113">
        <v>330</v>
      </c>
      <c r="I28" s="113">
        <v>330</v>
      </c>
      <c r="J28" s="113">
        <v>0</v>
      </c>
      <c r="K28" s="113">
        <v>0</v>
      </c>
      <c r="L28" s="113">
        <v>0</v>
      </c>
      <c r="M28" s="113">
        <v>2399</v>
      </c>
      <c r="N28" s="113"/>
      <c r="O28" s="113"/>
      <c r="P28" s="121">
        <f t="shared" si="1"/>
        <v>1.07419712070875</v>
      </c>
      <c r="Q28" s="109">
        <f t="shared" si="2"/>
        <v>2347</v>
      </c>
      <c r="R28" s="121">
        <f t="shared" si="3"/>
        <v>0.263974805983579</v>
      </c>
      <c r="S28" s="129"/>
    </row>
    <row r="29" s="94" customFormat="1" ht="18" customHeight="1" spans="1:19">
      <c r="A29" s="110" t="s">
        <v>80</v>
      </c>
      <c r="B29" s="111">
        <v>974</v>
      </c>
      <c r="C29" s="112">
        <v>1095</v>
      </c>
      <c r="D29" s="109" t="e">
        <f>#REF!</f>
        <v>#REF!</v>
      </c>
      <c r="E29" s="109">
        <v>2032</v>
      </c>
      <c r="F29" s="109">
        <f t="shared" si="4"/>
        <v>3357</v>
      </c>
      <c r="G29" s="113">
        <v>10</v>
      </c>
      <c r="H29" s="113">
        <v>10</v>
      </c>
      <c r="I29" s="113">
        <v>10</v>
      </c>
      <c r="J29" s="113">
        <v>0</v>
      </c>
      <c r="K29" s="113">
        <v>0</v>
      </c>
      <c r="L29" s="113">
        <v>0</v>
      </c>
      <c r="M29" s="113">
        <v>1295</v>
      </c>
      <c r="N29" s="113"/>
      <c r="O29" s="113"/>
      <c r="P29" s="121">
        <f t="shared" si="1"/>
        <v>2.44661190965092</v>
      </c>
      <c r="Q29" s="109">
        <f t="shared" si="2"/>
        <v>2262</v>
      </c>
      <c r="R29" s="121">
        <f t="shared" si="3"/>
        <v>2.06575342465753</v>
      </c>
      <c r="S29" s="129"/>
    </row>
    <row r="30" s="94" customFormat="1" ht="18" customHeight="1" spans="1:19">
      <c r="A30" s="110" t="s">
        <v>81</v>
      </c>
      <c r="B30" s="109" t="s">
        <v>53</v>
      </c>
      <c r="C30" s="109" t="s">
        <v>53</v>
      </c>
      <c r="D30" s="109" t="s">
        <v>53</v>
      </c>
      <c r="E30" s="109" t="s">
        <v>53</v>
      </c>
      <c r="F30" s="109" t="s">
        <v>53</v>
      </c>
      <c r="G30" s="109" t="s">
        <v>53</v>
      </c>
      <c r="H30" s="109" t="s">
        <v>53</v>
      </c>
      <c r="I30" s="109" t="s">
        <v>53</v>
      </c>
      <c r="J30" s="109" t="s">
        <v>53</v>
      </c>
      <c r="K30" s="109" t="s">
        <v>53</v>
      </c>
      <c r="L30" s="109" t="s">
        <v>53</v>
      </c>
      <c r="M30" s="109" t="s">
        <v>53</v>
      </c>
      <c r="N30" s="109" t="s">
        <v>53</v>
      </c>
      <c r="O30" s="109" t="s">
        <v>53</v>
      </c>
      <c r="P30" s="109" t="s">
        <v>53</v>
      </c>
      <c r="Q30" s="109" t="s">
        <v>53</v>
      </c>
      <c r="R30" s="109" t="s">
        <v>53</v>
      </c>
      <c r="S30" s="129"/>
    </row>
    <row r="31" s="94" customFormat="1" ht="18" customHeight="1" spans="1:19">
      <c r="A31" s="110" t="s">
        <v>82</v>
      </c>
      <c r="B31" s="111">
        <v>349</v>
      </c>
      <c r="C31" s="112">
        <v>0</v>
      </c>
      <c r="D31" s="109"/>
      <c r="E31" s="109">
        <v>440</v>
      </c>
      <c r="F31" s="109">
        <v>440</v>
      </c>
      <c r="G31" s="113"/>
      <c r="H31" s="113"/>
      <c r="I31" s="113"/>
      <c r="J31" s="113">
        <v>0</v>
      </c>
      <c r="K31" s="113">
        <v>0</v>
      </c>
      <c r="L31" s="113">
        <v>0</v>
      </c>
      <c r="M31" s="113"/>
      <c r="N31" s="113"/>
      <c r="O31" s="113"/>
      <c r="P31" s="121">
        <f t="shared" ref="P31:P34" si="5">(F31-B31)/B31</f>
        <v>0.260744985673352</v>
      </c>
      <c r="Q31" s="109">
        <f t="shared" si="2"/>
        <v>440</v>
      </c>
      <c r="R31" s="121">
        <v>1</v>
      </c>
      <c r="S31" s="129"/>
    </row>
    <row r="32" s="94" customFormat="1" ht="18" customHeight="1" spans="1:19">
      <c r="A32" s="110" t="s">
        <v>83</v>
      </c>
      <c r="B32" s="111">
        <v>6</v>
      </c>
      <c r="C32" s="112">
        <v>0</v>
      </c>
      <c r="D32" s="109"/>
      <c r="E32" s="109">
        <v>0</v>
      </c>
      <c r="F32" s="109">
        <v>2</v>
      </c>
      <c r="G32" s="113"/>
      <c r="H32" s="113"/>
      <c r="I32" s="113"/>
      <c r="J32" s="113">
        <v>2</v>
      </c>
      <c r="K32" s="113"/>
      <c r="L32" s="113"/>
      <c r="M32" s="113"/>
      <c r="N32" s="113"/>
      <c r="O32" s="113"/>
      <c r="P32" s="121">
        <f t="shared" si="5"/>
        <v>-0.666666666666667</v>
      </c>
      <c r="Q32" s="109">
        <f t="shared" si="2"/>
        <v>2</v>
      </c>
      <c r="R32" s="121">
        <v>1</v>
      </c>
      <c r="S32" s="129"/>
    </row>
    <row r="33" s="94" customFormat="1" ht="18" customHeight="1" spans="1:19">
      <c r="A33" s="110" t="s">
        <v>84</v>
      </c>
      <c r="B33" s="111">
        <v>0</v>
      </c>
      <c r="C33" s="112">
        <v>5000</v>
      </c>
      <c r="D33" s="109"/>
      <c r="E33" s="109">
        <v>0</v>
      </c>
      <c r="F33" s="109">
        <v>0</v>
      </c>
      <c r="G33" s="113"/>
      <c r="H33" s="113"/>
      <c r="I33" s="113"/>
      <c r="J33" s="113"/>
      <c r="K33" s="113"/>
      <c r="L33" s="113"/>
      <c r="M33" s="113"/>
      <c r="N33" s="113"/>
      <c r="O33" s="113"/>
      <c r="P33" s="121">
        <v>0</v>
      </c>
      <c r="Q33" s="109">
        <v>-5000</v>
      </c>
      <c r="R33" s="121">
        <f t="shared" ref="R33:R37" si="6">(F33-C33)/C33</f>
        <v>-1</v>
      </c>
      <c r="S33" s="129"/>
    </row>
    <row r="34" s="94" customFormat="1" ht="18" customHeight="1" spans="1:19">
      <c r="A34" s="110" t="s">
        <v>85</v>
      </c>
      <c r="B34" s="111">
        <f>B8+B11</f>
        <v>146737</v>
      </c>
      <c r="C34" s="112">
        <f>C8+C11</f>
        <v>156993.94</v>
      </c>
      <c r="D34" s="109" t="e">
        <f>D7+D8+D11</f>
        <v>#VALUE!</v>
      </c>
      <c r="E34" s="109">
        <f>E8+E11</f>
        <v>119863</v>
      </c>
      <c r="F34" s="109">
        <f>F8+F11</f>
        <v>161788</v>
      </c>
      <c r="G34" s="113"/>
      <c r="H34" s="113"/>
      <c r="I34" s="113"/>
      <c r="J34" s="113"/>
      <c r="K34" s="113"/>
      <c r="L34" s="113"/>
      <c r="M34" s="113"/>
      <c r="N34" s="113"/>
      <c r="O34" s="113"/>
      <c r="P34" s="121">
        <f t="shared" si="5"/>
        <v>0.102571266960617</v>
      </c>
      <c r="Q34" s="109">
        <f t="shared" ref="Q34:Q37" si="7">F34-C34</f>
        <v>4794.06000000003</v>
      </c>
      <c r="R34" s="121">
        <f t="shared" si="6"/>
        <v>0.0305365926863166</v>
      </c>
      <c r="S34" s="129"/>
    </row>
    <row r="35" s="94" customFormat="1" ht="18" customHeight="1" spans="1:20">
      <c r="A35" s="116" t="s">
        <v>86</v>
      </c>
      <c r="B35" s="109" t="s">
        <v>53</v>
      </c>
      <c r="C35" s="109" t="s">
        <v>53</v>
      </c>
      <c r="D35" s="109" t="s">
        <v>53</v>
      </c>
      <c r="E35" s="109" t="s">
        <v>53</v>
      </c>
      <c r="F35" s="109" t="s">
        <v>53</v>
      </c>
      <c r="G35" s="109" t="s">
        <v>53</v>
      </c>
      <c r="H35" s="109" t="s">
        <v>53</v>
      </c>
      <c r="I35" s="109" t="s">
        <v>53</v>
      </c>
      <c r="J35" s="109" t="s">
        <v>53</v>
      </c>
      <c r="K35" s="109" t="s">
        <v>53</v>
      </c>
      <c r="L35" s="109" t="s">
        <v>53</v>
      </c>
      <c r="M35" s="109" t="s">
        <v>53</v>
      </c>
      <c r="N35" s="109" t="s">
        <v>53</v>
      </c>
      <c r="O35" s="109" t="s">
        <v>53</v>
      </c>
      <c r="P35" s="109" t="s">
        <v>53</v>
      </c>
      <c r="Q35" s="109" t="s">
        <v>53</v>
      </c>
      <c r="R35" s="109" t="s">
        <v>53</v>
      </c>
      <c r="S35" s="129"/>
      <c r="T35" s="130"/>
    </row>
    <row r="36" s="94" customFormat="1" ht="18" customHeight="1" spans="1:20">
      <c r="A36" s="117" t="s">
        <v>87</v>
      </c>
      <c r="B36" s="111">
        <v>75069</v>
      </c>
      <c r="C36" s="109">
        <v>25663</v>
      </c>
      <c r="D36" s="109">
        <v>273</v>
      </c>
      <c r="E36" s="109">
        <v>87308</v>
      </c>
      <c r="F36" s="109">
        <f>F37-F34</f>
        <v>89360.96</v>
      </c>
      <c r="G36" s="109"/>
      <c r="H36" s="109"/>
      <c r="I36" s="109"/>
      <c r="J36" s="109"/>
      <c r="K36" s="109"/>
      <c r="L36" s="109"/>
      <c r="M36" s="109"/>
      <c r="N36" s="109"/>
      <c r="O36" s="109"/>
      <c r="P36" s="121">
        <f>(F36-B36)/B36</f>
        <v>0.190384313098616</v>
      </c>
      <c r="Q36" s="109">
        <f t="shared" si="7"/>
        <v>63697.96</v>
      </c>
      <c r="R36" s="121">
        <f t="shared" si="6"/>
        <v>2.48209328605385</v>
      </c>
      <c r="S36" s="129"/>
      <c r="T36" s="130"/>
    </row>
    <row r="37" s="94" customFormat="1" ht="18" customHeight="1" spans="1:19">
      <c r="A37" s="118" t="s">
        <v>88</v>
      </c>
      <c r="B37" s="109">
        <f>SUM(B34:B36)</f>
        <v>221806</v>
      </c>
      <c r="C37" s="109">
        <f>SUM(C34:C36)</f>
        <v>182656.94</v>
      </c>
      <c r="D37" s="109" t="e">
        <f>D34+D35+D36</f>
        <v>#VALUE!</v>
      </c>
      <c r="E37" s="109">
        <f>SUM(E34:E36)</f>
        <v>207171</v>
      </c>
      <c r="F37" s="109">
        <v>251148.96</v>
      </c>
      <c r="G37" s="109"/>
      <c r="H37" s="109"/>
      <c r="I37" s="109"/>
      <c r="J37" s="109"/>
      <c r="K37" s="109"/>
      <c r="L37" s="109"/>
      <c r="M37" s="109"/>
      <c r="N37" s="109"/>
      <c r="O37" s="109"/>
      <c r="P37" s="121">
        <f>(F37-B37)/B37</f>
        <v>0.132291101232609</v>
      </c>
      <c r="Q37" s="109">
        <f t="shared" si="7"/>
        <v>68492.02</v>
      </c>
      <c r="R37" s="121">
        <f t="shared" si="6"/>
        <v>0.374976280671296</v>
      </c>
      <c r="S37" s="129"/>
    </row>
    <row r="38" s="94" customFormat="1" spans="1:29">
      <c r="A38" s="98"/>
      <c r="B38" s="99"/>
      <c r="C38" s="99"/>
      <c r="D38" s="99" t="e">
        <f>D15/D11</f>
        <v>#REF!</v>
      </c>
      <c r="E38" s="99"/>
      <c r="F38" s="99"/>
      <c r="G38" s="100"/>
      <c r="H38" s="100"/>
      <c r="I38" s="100"/>
      <c r="J38" s="100"/>
      <c r="K38" s="100"/>
      <c r="L38" s="100"/>
      <c r="M38" s="100"/>
      <c r="N38" s="100"/>
      <c r="O38" s="100"/>
      <c r="P38" s="100"/>
      <c r="Q38" s="100"/>
      <c r="R38" s="99"/>
      <c r="S38" s="98"/>
      <c r="T38" s="98"/>
      <c r="AC38" s="100"/>
    </row>
    <row r="39" s="94" customFormat="1" spans="1:29">
      <c r="A39" s="98"/>
      <c r="M39" s="98"/>
      <c r="R39" s="99"/>
      <c r="S39" s="98"/>
      <c r="T39" s="98"/>
      <c r="AC39" s="100"/>
    </row>
    <row r="40" s="94" customFormat="1" spans="1:29">
      <c r="A40" s="98"/>
      <c r="R40" s="99"/>
      <c r="S40" s="98"/>
      <c r="T40" s="98"/>
      <c r="U40" s="119"/>
      <c r="AA40" s="133"/>
      <c r="AB40" s="134"/>
      <c r="AC40" s="100"/>
    </row>
    <row r="41" s="94" customFormat="1" spans="1:29">
      <c r="A41" s="98"/>
      <c r="R41" s="99"/>
      <c r="S41" s="98"/>
      <c r="T41" s="98"/>
      <c r="U41" s="119"/>
      <c r="AA41" s="135"/>
      <c r="AB41" s="134"/>
      <c r="AC41" s="100"/>
    </row>
    <row r="42" s="94" customFormat="1" spans="1:29">
      <c r="A42" s="98"/>
      <c r="R42" s="99"/>
      <c r="S42" s="98"/>
      <c r="T42" s="98"/>
      <c r="U42" s="119"/>
      <c r="AA42" s="135"/>
      <c r="AB42" s="134"/>
      <c r="AC42" s="100"/>
    </row>
    <row r="43" s="94" customFormat="1" spans="1:29">
      <c r="A43" s="98"/>
      <c r="R43" s="99"/>
      <c r="S43" s="98"/>
      <c r="T43" s="98"/>
      <c r="U43" s="119"/>
      <c r="AA43" s="136"/>
      <c r="AB43" s="137"/>
      <c r="AC43" s="100"/>
    </row>
    <row r="44" s="94" customFormat="1" spans="1:29">
      <c r="A44" s="98"/>
      <c r="R44" s="99"/>
      <c r="S44" s="98"/>
      <c r="T44" s="98"/>
      <c r="U44" s="119"/>
      <c r="AA44" s="133"/>
      <c r="AB44" s="134"/>
      <c r="AC44" s="100"/>
    </row>
    <row r="45" s="94" customFormat="1" spans="1:29">
      <c r="A45" s="98"/>
      <c r="B45" s="119"/>
      <c r="R45" s="99"/>
      <c r="S45" s="98"/>
      <c r="T45" s="98"/>
      <c r="U45" s="119"/>
      <c r="AA45" s="135"/>
      <c r="AB45" s="134"/>
      <c r="AC45" s="100"/>
    </row>
    <row r="46" s="94" customFormat="1" spans="1:29">
      <c r="A46" s="98"/>
      <c r="R46" s="99"/>
      <c r="S46" s="98"/>
      <c r="T46" s="98"/>
      <c r="U46" s="131"/>
      <c r="AA46" s="136"/>
      <c r="AB46" s="134"/>
      <c r="AC46" s="100"/>
    </row>
    <row r="47" s="94" customFormat="1" spans="1:29">
      <c r="A47" s="98"/>
      <c r="R47" s="99"/>
      <c r="S47" s="98"/>
      <c r="T47" s="98"/>
      <c r="U47" s="131"/>
      <c r="AA47" s="135"/>
      <c r="AB47" s="134"/>
      <c r="AC47" s="100"/>
    </row>
    <row r="48" s="94" customFormat="1" spans="1:29">
      <c r="A48" s="98"/>
      <c r="R48" s="99"/>
      <c r="S48" s="98"/>
      <c r="T48" s="98"/>
      <c r="U48" s="119"/>
      <c r="AC48" s="100"/>
    </row>
    <row r="49" s="94" customFormat="1" spans="1:29">
      <c r="A49" s="98"/>
      <c r="R49" s="99"/>
      <c r="S49" s="98"/>
      <c r="T49" s="98"/>
      <c r="U49" s="131"/>
      <c r="AC49" s="100"/>
    </row>
    <row r="50" s="94" customFormat="1" spans="1:29">
      <c r="A50" s="98"/>
      <c r="R50" s="99"/>
      <c r="S50" s="98"/>
      <c r="T50" s="98"/>
      <c r="U50" s="131"/>
      <c r="AC50" s="100"/>
    </row>
    <row r="51" s="94" customFormat="1" spans="1:29">
      <c r="A51" s="98"/>
      <c r="R51" s="99"/>
      <c r="S51" s="98"/>
      <c r="T51" s="98"/>
      <c r="U51" s="119"/>
      <c r="AC51" s="100"/>
    </row>
    <row r="52" s="94" customFormat="1" spans="1:29">
      <c r="A52" s="98"/>
      <c r="R52" s="99"/>
      <c r="S52" s="98"/>
      <c r="T52" s="98"/>
      <c r="U52" s="119"/>
      <c r="AC52" s="100"/>
    </row>
    <row r="53" s="94" customFormat="1" spans="1:29">
      <c r="A53" s="98"/>
      <c r="R53" s="99"/>
      <c r="S53" s="98"/>
      <c r="T53" s="98"/>
      <c r="U53" s="119"/>
      <c r="AC53" s="100"/>
    </row>
    <row r="54" s="94" customFormat="1" spans="1:29">
      <c r="A54" s="98"/>
      <c r="R54" s="99"/>
      <c r="S54" s="98"/>
      <c r="T54" s="98"/>
      <c r="U54" s="119"/>
      <c r="AC54" s="100"/>
    </row>
    <row r="55" s="94" customFormat="1" spans="1:29">
      <c r="A55" s="98"/>
      <c r="R55" s="99"/>
      <c r="S55" s="98"/>
      <c r="T55" s="98"/>
      <c r="U55" s="119"/>
      <c r="AC55" s="100"/>
    </row>
    <row r="56" s="94" customFormat="1" spans="1:29">
      <c r="A56" s="98"/>
      <c r="R56" s="99"/>
      <c r="S56" s="98"/>
      <c r="T56" s="98"/>
      <c r="U56" s="119"/>
      <c r="AC56" s="100"/>
    </row>
    <row r="57" s="94" customFormat="1" spans="1:29">
      <c r="A57" s="98"/>
      <c r="R57" s="99"/>
      <c r="S57" s="98"/>
      <c r="T57" s="98"/>
      <c r="U57" s="119"/>
      <c r="AC57" s="100"/>
    </row>
    <row r="58" s="94" customFormat="1" spans="1:29">
      <c r="A58" s="98"/>
      <c r="R58" s="99"/>
      <c r="S58" s="98"/>
      <c r="T58" s="98"/>
      <c r="U58" s="119"/>
      <c r="AC58" s="100"/>
    </row>
    <row r="59" s="94" customFormat="1" spans="1:29">
      <c r="A59" s="98"/>
      <c r="R59" s="99"/>
      <c r="S59" s="98"/>
      <c r="T59" s="98"/>
      <c r="U59" s="119"/>
      <c r="AC59" s="100"/>
    </row>
  </sheetData>
  <mergeCells count="7">
    <mergeCell ref="A2:R2"/>
    <mergeCell ref="P3:R3"/>
    <mergeCell ref="A4:A6"/>
    <mergeCell ref="B4:B6"/>
    <mergeCell ref="C4:C6"/>
    <mergeCell ref="D4:D6"/>
    <mergeCell ref="S5:S6"/>
  </mergeCells>
  <pageMargins left="0.865972222222222" right="0.75" top="0.708333333333333" bottom="0.629861111111111" header="0.5" footer="0.5"/>
  <pageSetup paperSize="9" scale="73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D61"/>
  <sheetViews>
    <sheetView zoomScale="84" zoomScaleNormal="84" topLeftCell="A4" workbookViewId="0">
      <selection activeCell="F14" sqref="F14:F32"/>
    </sheetView>
  </sheetViews>
  <sheetFormatPr defaultColWidth="9.75" defaultRowHeight="15.6"/>
  <cols>
    <col min="1" max="1" width="40.1296296296296" style="1" customWidth="1"/>
    <col min="2" max="2" width="12.3796296296296" style="1" customWidth="1"/>
    <col min="3" max="3" width="12" style="1" customWidth="1"/>
    <col min="4" max="9" width="12.3796296296296" style="1" customWidth="1"/>
    <col min="10" max="10" width="13.25" style="1" customWidth="1"/>
    <col min="11" max="11" width="12.6296296296296" style="1" customWidth="1"/>
    <col min="12" max="12" width="9.12962962962963" style="1" customWidth="1"/>
    <col min="13" max="13" width="9.5" style="1" customWidth="1"/>
    <col min="14" max="19" width="9.75" style="1" customWidth="1"/>
    <col min="20" max="20" width="28.1296296296296" style="1" customWidth="1"/>
    <col min="21" max="21" width="23.8796296296296" style="46" customWidth="1"/>
    <col min="22" max="22" width="31.5" style="1" customWidth="1"/>
    <col min="23" max="23" width="13.8796296296296" style="1" customWidth="1"/>
    <col min="24" max="24" width="9.75" style="1" customWidth="1"/>
    <col min="25" max="25" width="15.6296296296296" style="1"/>
    <col min="26" max="26" width="10.75" style="1" customWidth="1"/>
    <col min="27" max="27" width="12.6296296296296" style="1"/>
    <col min="28" max="28" width="9.75" style="1"/>
    <col min="29" max="29" width="13.1296296296296" style="1"/>
    <col min="30" max="30" width="12.6296296296296" style="44"/>
    <col min="31" max="16384" width="9.75" style="1"/>
  </cols>
  <sheetData>
    <row r="1" ht="12.95" customHeight="1" spans="1:1">
      <c r="A1" s="1" t="s">
        <v>37</v>
      </c>
    </row>
    <row r="2" ht="21.95" customHeight="1" spans="1:24">
      <c r="A2" s="6" t="s">
        <v>89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5"/>
      <c r="V2" s="6"/>
      <c r="W2" s="6"/>
      <c r="X2" s="6"/>
    </row>
    <row r="3" s="2" customFormat="1" ht="15" customHeight="1" spans="1:30">
      <c r="A3" s="7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32" t="s">
        <v>2</v>
      </c>
      <c r="S3" s="32"/>
      <c r="T3" s="32"/>
      <c r="U3" s="66"/>
      <c r="V3" s="32"/>
      <c r="W3" s="32"/>
      <c r="X3" s="32"/>
      <c r="AD3" s="84"/>
    </row>
    <row r="4" s="3" customFormat="1" ht="14.25" customHeight="1" spans="1:30">
      <c r="A4" s="8" t="s">
        <v>3</v>
      </c>
      <c r="B4" s="47" t="s">
        <v>90</v>
      </c>
      <c r="C4" s="10" t="s">
        <v>91</v>
      </c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33"/>
      <c r="U4" s="33"/>
      <c r="V4" s="33"/>
      <c r="W4" s="33"/>
      <c r="X4" s="33"/>
      <c r="AD4" s="85"/>
    </row>
    <row r="5" s="3" customFormat="1" ht="14.25" customHeight="1" spans="1:30">
      <c r="A5" s="8"/>
      <c r="B5" s="47"/>
      <c r="C5" s="47" t="s">
        <v>92</v>
      </c>
      <c r="D5" s="47" t="s">
        <v>93</v>
      </c>
      <c r="E5" s="47" t="s">
        <v>94</v>
      </c>
      <c r="F5" s="47"/>
      <c r="G5" s="48" t="s">
        <v>95</v>
      </c>
      <c r="H5" s="48"/>
      <c r="I5" s="48"/>
      <c r="J5" s="48" t="s">
        <v>96</v>
      </c>
      <c r="K5" s="48"/>
      <c r="L5" s="48"/>
      <c r="M5" s="48"/>
      <c r="N5" s="48"/>
      <c r="O5" s="48"/>
      <c r="P5" s="48"/>
      <c r="Q5" s="48"/>
      <c r="R5" s="48"/>
      <c r="S5" s="48"/>
      <c r="T5" s="35"/>
      <c r="U5" s="35"/>
      <c r="V5" s="35"/>
      <c r="W5" s="35"/>
      <c r="X5" s="35"/>
      <c r="AD5" s="85"/>
    </row>
    <row r="6" s="3" customFormat="1" ht="39" customHeight="1" spans="1:30">
      <c r="A6" s="8"/>
      <c r="B6" s="47"/>
      <c r="C6" s="47"/>
      <c r="D6" s="47"/>
      <c r="E6" s="47"/>
      <c r="F6" s="49"/>
      <c r="G6" s="48"/>
      <c r="H6" s="48" t="s">
        <v>97</v>
      </c>
      <c r="I6" s="59"/>
      <c r="J6" s="59" t="s">
        <v>98</v>
      </c>
      <c r="K6" s="60" t="s">
        <v>99</v>
      </c>
      <c r="L6" s="61"/>
      <c r="M6" s="62"/>
      <c r="N6" s="60" t="s">
        <v>100</v>
      </c>
      <c r="O6" s="61"/>
      <c r="P6" s="61"/>
      <c r="Q6" s="47" t="s">
        <v>101</v>
      </c>
      <c r="R6" s="67" t="s">
        <v>102</v>
      </c>
      <c r="S6" s="67" t="s">
        <v>103</v>
      </c>
      <c r="T6" s="36"/>
      <c r="U6" s="36"/>
      <c r="V6" s="36"/>
      <c r="W6" s="36"/>
      <c r="X6" s="36"/>
      <c r="Z6" s="3" t="s">
        <v>90</v>
      </c>
      <c r="AD6" s="85"/>
    </row>
    <row r="7" s="3" customFormat="1" ht="39" customHeight="1" spans="1:30">
      <c r="A7" s="8"/>
      <c r="B7" s="47"/>
      <c r="C7" s="47"/>
      <c r="D7" s="47"/>
      <c r="E7" s="47"/>
      <c r="F7" s="49"/>
      <c r="G7" s="48"/>
      <c r="H7" s="48"/>
      <c r="I7" s="18" t="s">
        <v>104</v>
      </c>
      <c r="J7" s="18"/>
      <c r="K7" s="47" t="s">
        <v>105</v>
      </c>
      <c r="L7" s="47" t="s">
        <v>106</v>
      </c>
      <c r="M7" s="47" t="s">
        <v>107</v>
      </c>
      <c r="N7" s="62" t="s">
        <v>108</v>
      </c>
      <c r="O7" s="47" t="s">
        <v>109</v>
      </c>
      <c r="P7" s="60" t="s">
        <v>110</v>
      </c>
      <c r="Q7" s="47"/>
      <c r="R7" s="17"/>
      <c r="S7" s="17"/>
      <c r="T7" s="36"/>
      <c r="U7" s="36"/>
      <c r="V7" s="36"/>
      <c r="W7" s="36"/>
      <c r="X7" s="36"/>
      <c r="AD7" s="85"/>
    </row>
    <row r="8" ht="18" customHeight="1" spans="1:26">
      <c r="A8" s="19" t="s">
        <v>52</v>
      </c>
      <c r="B8" s="20">
        <v>344146</v>
      </c>
      <c r="C8" s="20">
        <v>364225</v>
      </c>
      <c r="D8" s="20"/>
      <c r="E8" s="20"/>
      <c r="F8" s="20"/>
      <c r="G8" s="20"/>
      <c r="H8" s="20"/>
      <c r="I8" s="20"/>
      <c r="J8" s="21"/>
      <c r="K8" s="20"/>
      <c r="L8" s="20"/>
      <c r="M8" s="20"/>
      <c r="N8" s="20"/>
      <c r="O8" s="20"/>
      <c r="P8" s="20"/>
      <c r="Q8" s="20"/>
      <c r="R8" s="20"/>
      <c r="S8" s="20"/>
      <c r="T8" s="37"/>
      <c r="U8" s="68"/>
      <c r="V8" s="37"/>
      <c r="W8" s="37"/>
      <c r="X8" s="37"/>
      <c r="Z8" s="1">
        <v>343591</v>
      </c>
    </row>
    <row r="9" ht="18" customHeight="1" spans="1:26">
      <c r="A9" s="19" t="s">
        <v>54</v>
      </c>
      <c r="B9" s="20">
        <f t="shared" ref="B9:G9" si="0">B10+B11+B12</f>
        <v>1246</v>
      </c>
      <c r="C9" s="20">
        <f t="shared" si="0"/>
        <v>4158</v>
      </c>
      <c r="D9" s="20">
        <f t="shared" si="0"/>
        <v>3884</v>
      </c>
      <c r="E9" s="20">
        <f t="shared" si="0"/>
        <v>4158</v>
      </c>
      <c r="F9" s="20"/>
      <c r="G9" s="20">
        <f t="shared" si="0"/>
        <v>3884</v>
      </c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37"/>
      <c r="U9" s="68"/>
      <c r="V9" s="69">
        <v>2452</v>
      </c>
      <c r="W9" s="37"/>
      <c r="X9" s="37"/>
      <c r="Y9" s="1">
        <v>1246</v>
      </c>
      <c r="Z9" s="1">
        <v>1246</v>
      </c>
    </row>
    <row r="10" ht="18" customHeight="1" spans="1:24">
      <c r="A10" s="22" t="s">
        <v>111</v>
      </c>
      <c r="B10" s="20">
        <v>65</v>
      </c>
      <c r="C10" s="20"/>
      <c r="D10" s="20"/>
      <c r="E10" s="20"/>
      <c r="F10" s="20"/>
      <c r="G10" s="20"/>
      <c r="H10" s="20"/>
      <c r="I10" s="20"/>
      <c r="J10" s="20"/>
      <c r="K10" s="20"/>
      <c r="L10" s="20"/>
      <c r="M10" s="20"/>
      <c r="N10" s="20"/>
      <c r="O10" s="20"/>
      <c r="P10" s="20"/>
      <c r="Q10" s="20"/>
      <c r="R10" s="20"/>
      <c r="S10" s="20"/>
      <c r="T10" s="37"/>
      <c r="U10" s="68"/>
      <c r="V10" s="37"/>
      <c r="W10" s="37"/>
      <c r="X10" s="37"/>
    </row>
    <row r="11" ht="18" customHeight="1" spans="1:24">
      <c r="A11" s="22" t="s">
        <v>112</v>
      </c>
      <c r="B11" s="20">
        <v>914</v>
      </c>
      <c r="C11" s="23">
        <v>2775</v>
      </c>
      <c r="D11" s="20">
        <v>2775</v>
      </c>
      <c r="E11" s="23">
        <v>2775</v>
      </c>
      <c r="F11" s="20"/>
      <c r="G11" s="20">
        <v>2775</v>
      </c>
      <c r="H11" s="20"/>
      <c r="I11" s="20"/>
      <c r="J11" s="20"/>
      <c r="K11" s="20"/>
      <c r="L11" s="20"/>
      <c r="M11" s="20"/>
      <c r="N11" s="20"/>
      <c r="O11" s="20"/>
      <c r="P11" s="20"/>
      <c r="Q11" s="20"/>
      <c r="R11" s="20"/>
      <c r="S11" s="20"/>
      <c r="T11" s="37"/>
      <c r="U11" s="68"/>
      <c r="V11" s="37"/>
      <c r="W11" s="37"/>
      <c r="X11" s="37"/>
    </row>
    <row r="12" ht="18" customHeight="1" spans="1:24">
      <c r="A12" s="24" t="s">
        <v>113</v>
      </c>
      <c r="B12" s="20">
        <v>267</v>
      </c>
      <c r="C12" s="23">
        <v>1383</v>
      </c>
      <c r="D12" s="20">
        <v>1109</v>
      </c>
      <c r="E12" s="23">
        <v>1383</v>
      </c>
      <c r="F12" s="20"/>
      <c r="G12" s="20">
        <v>1109</v>
      </c>
      <c r="H12" s="20"/>
      <c r="I12" s="20"/>
      <c r="J12" s="20"/>
      <c r="K12" s="20"/>
      <c r="L12" s="20"/>
      <c r="M12" s="20"/>
      <c r="N12" s="20"/>
      <c r="O12" s="20"/>
      <c r="P12" s="20"/>
      <c r="Q12" s="20"/>
      <c r="R12" s="20"/>
      <c r="S12" s="20"/>
      <c r="T12" s="37"/>
      <c r="U12" s="68"/>
      <c r="V12" s="37" t="s">
        <v>114</v>
      </c>
      <c r="W12" s="37"/>
      <c r="X12" s="37"/>
    </row>
    <row r="13" s="4" customFormat="1" ht="18" customHeight="1" spans="1:30">
      <c r="A13" s="19" t="s">
        <v>57</v>
      </c>
      <c r="B13" s="20">
        <f t="shared" ref="B13:G13" si="1">SUM(B14:B33)</f>
        <v>116513</v>
      </c>
      <c r="C13" s="20">
        <f t="shared" si="1"/>
        <v>102047</v>
      </c>
      <c r="D13" s="20">
        <f t="shared" si="1"/>
        <v>129582.4594</v>
      </c>
      <c r="E13" s="20">
        <f t="shared" si="1"/>
        <v>102047</v>
      </c>
      <c r="F13" s="20"/>
      <c r="G13" s="20">
        <f t="shared" si="1"/>
        <v>129582.4594</v>
      </c>
      <c r="H13" s="20"/>
      <c r="I13" s="20"/>
      <c r="J13" s="20">
        <f t="shared" ref="J13:S13" si="2">SUM(J14:J33)</f>
        <v>27535.4594</v>
      </c>
      <c r="K13" s="20">
        <f t="shared" si="2"/>
        <v>-1152.5406</v>
      </c>
      <c r="L13" s="20">
        <f t="shared" si="2"/>
        <v>-1004</v>
      </c>
      <c r="M13" s="20">
        <f t="shared" si="2"/>
        <v>-1000</v>
      </c>
      <c r="N13" s="20">
        <f t="shared" si="2"/>
        <v>1153</v>
      </c>
      <c r="O13" s="20">
        <f t="shared" si="2"/>
        <v>1004</v>
      </c>
      <c r="P13" s="20">
        <f t="shared" si="2"/>
        <v>1000</v>
      </c>
      <c r="Q13" s="20">
        <f t="shared" si="2"/>
        <v>-4138</v>
      </c>
      <c r="R13" s="20">
        <f t="shared" si="2"/>
        <v>3493</v>
      </c>
      <c r="S13" s="20">
        <f t="shared" si="2"/>
        <v>28180</v>
      </c>
      <c r="T13" s="20"/>
      <c r="U13" s="70"/>
      <c r="V13" s="20">
        <f t="shared" ref="V13:X13" si="3">SUM(V14:V33)</f>
        <v>4605</v>
      </c>
      <c r="W13" s="20">
        <f t="shared" si="3"/>
        <v>3605</v>
      </c>
      <c r="X13" s="20">
        <f t="shared" si="3"/>
        <v>2452</v>
      </c>
      <c r="Y13" s="4">
        <v>116513</v>
      </c>
      <c r="Z13" s="38">
        <v>116513</v>
      </c>
      <c r="AB13" s="39" t="s">
        <v>115</v>
      </c>
      <c r="AC13" s="40">
        <v>4444711.3</v>
      </c>
      <c r="AD13" s="38"/>
    </row>
    <row r="14" s="45" customFormat="1" ht="18" customHeight="1" spans="1:30">
      <c r="A14" s="50" t="s">
        <v>116</v>
      </c>
      <c r="B14" s="51">
        <v>12684</v>
      </c>
      <c r="C14" s="52">
        <v>14235</v>
      </c>
      <c r="D14" s="52">
        <f t="shared" ref="D14:D32" si="4">G14</f>
        <v>15466</v>
      </c>
      <c r="E14" s="52">
        <v>14235</v>
      </c>
      <c r="F14" s="52">
        <v>20083</v>
      </c>
      <c r="G14" s="53">
        <f t="shared" ref="G14:G33" si="5">E14+J14</f>
        <v>15466</v>
      </c>
      <c r="H14" s="52">
        <f t="shared" ref="H14:H33" si="6">G14-F14</f>
        <v>-4617</v>
      </c>
      <c r="I14" s="52"/>
      <c r="J14" s="52">
        <f t="shared" ref="J14:J33" si="7">SUM(K14:S14)</f>
        <v>1231</v>
      </c>
      <c r="K14" s="63">
        <v>-439</v>
      </c>
      <c r="L14" s="63"/>
      <c r="M14" s="52"/>
      <c r="N14" s="52">
        <v>42</v>
      </c>
      <c r="O14" s="52">
        <v>895</v>
      </c>
      <c r="P14" s="52">
        <v>449</v>
      </c>
      <c r="Q14" s="52"/>
      <c r="R14" s="52">
        <v>18</v>
      </c>
      <c r="S14" s="71">
        <v>266</v>
      </c>
      <c r="T14" s="72">
        <v>266.5178</v>
      </c>
      <c r="U14" s="73"/>
      <c r="V14" s="74">
        <v>2876</v>
      </c>
      <c r="W14" s="74">
        <f t="shared" ref="W14:W27" si="8">V14-P14</f>
        <v>2427</v>
      </c>
      <c r="X14" s="74">
        <f t="shared" ref="X14:X27" si="9">W14-N14</f>
        <v>2385</v>
      </c>
      <c r="Y14" s="86"/>
      <c r="AB14" s="39" t="s">
        <v>117</v>
      </c>
      <c r="AC14" s="87">
        <v>824510</v>
      </c>
      <c r="AD14" s="88"/>
    </row>
    <row r="15" s="45" customFormat="1" ht="18" customHeight="1" spans="1:30">
      <c r="A15" s="50" t="s">
        <v>118</v>
      </c>
      <c r="B15" s="51">
        <v>120</v>
      </c>
      <c r="C15" s="52">
        <v>244</v>
      </c>
      <c r="D15" s="52">
        <f t="shared" si="4"/>
        <v>244</v>
      </c>
      <c r="E15" s="52">
        <v>244</v>
      </c>
      <c r="F15" s="52">
        <v>177</v>
      </c>
      <c r="G15" s="54">
        <f t="shared" si="5"/>
        <v>244</v>
      </c>
      <c r="H15" s="52">
        <f t="shared" si="6"/>
        <v>67</v>
      </c>
      <c r="I15" s="52"/>
      <c r="J15" s="52">
        <f t="shared" si="7"/>
        <v>0</v>
      </c>
      <c r="K15" s="63"/>
      <c r="L15" s="63"/>
      <c r="M15" s="52"/>
      <c r="N15" s="52"/>
      <c r="O15" s="52"/>
      <c r="P15" s="52"/>
      <c r="Q15" s="52"/>
      <c r="R15" s="52"/>
      <c r="S15" s="52"/>
      <c r="U15" s="73"/>
      <c r="V15" s="74"/>
      <c r="W15" s="74">
        <f t="shared" si="8"/>
        <v>0</v>
      </c>
      <c r="X15" s="74">
        <f t="shared" si="9"/>
        <v>0</v>
      </c>
      <c r="Y15" s="86"/>
      <c r="AB15" s="39" t="s">
        <v>119</v>
      </c>
      <c r="AC15" s="87">
        <v>991540</v>
      </c>
      <c r="AD15" s="88"/>
    </row>
    <row r="16" s="45" customFormat="1" ht="18" customHeight="1" spans="1:30">
      <c r="A16" s="50" t="s">
        <v>120</v>
      </c>
      <c r="B16" s="51">
        <v>10063</v>
      </c>
      <c r="C16" s="52">
        <v>4781</v>
      </c>
      <c r="D16" s="52">
        <f t="shared" si="4"/>
        <v>4886.549</v>
      </c>
      <c r="E16" s="52">
        <v>4781</v>
      </c>
      <c r="F16" s="52">
        <v>3864</v>
      </c>
      <c r="G16" s="54">
        <f t="shared" si="5"/>
        <v>4886.549</v>
      </c>
      <c r="H16" s="52">
        <f t="shared" si="6"/>
        <v>1022.549</v>
      </c>
      <c r="I16" s="52">
        <v>1200</v>
      </c>
      <c r="J16" s="52">
        <f t="shared" si="7"/>
        <v>105.549</v>
      </c>
      <c r="K16" s="63">
        <v>-82.451</v>
      </c>
      <c r="L16" s="63"/>
      <c r="M16" s="52"/>
      <c r="N16" s="52"/>
      <c r="O16" s="52"/>
      <c r="P16" s="52">
        <v>260</v>
      </c>
      <c r="Q16" s="52">
        <v>-200</v>
      </c>
      <c r="R16" s="52"/>
      <c r="S16" s="71">
        <v>128</v>
      </c>
      <c r="T16" s="72">
        <v>127.66</v>
      </c>
      <c r="U16" s="73"/>
      <c r="V16" s="74">
        <v>327</v>
      </c>
      <c r="W16" s="74">
        <f t="shared" si="8"/>
        <v>67</v>
      </c>
      <c r="X16" s="74">
        <f t="shared" si="9"/>
        <v>67</v>
      </c>
      <c r="Y16" s="86"/>
      <c r="AB16" s="39" t="s">
        <v>121</v>
      </c>
      <c r="AC16" s="87">
        <v>153700</v>
      </c>
      <c r="AD16" s="88"/>
    </row>
    <row r="17" s="45" customFormat="1" ht="18" customHeight="1" spans="1:30">
      <c r="A17" s="50" t="s">
        <v>122</v>
      </c>
      <c r="B17" s="51">
        <v>33150</v>
      </c>
      <c r="C17" s="52">
        <v>33258</v>
      </c>
      <c r="D17" s="52">
        <f t="shared" si="4"/>
        <v>35989.846</v>
      </c>
      <c r="E17" s="52">
        <v>33258</v>
      </c>
      <c r="F17" s="52">
        <v>35713</v>
      </c>
      <c r="G17" s="53">
        <f t="shared" si="5"/>
        <v>35989.846</v>
      </c>
      <c r="H17" s="52">
        <f t="shared" si="6"/>
        <v>276.845999999998</v>
      </c>
      <c r="I17" s="52"/>
      <c r="J17" s="52">
        <f t="shared" si="7"/>
        <v>2731.846</v>
      </c>
      <c r="K17" s="63">
        <v>-99.154</v>
      </c>
      <c r="L17" s="63"/>
      <c r="M17" s="52"/>
      <c r="N17" s="52">
        <v>665</v>
      </c>
      <c r="O17" s="52"/>
      <c r="P17" s="52"/>
      <c r="Q17" s="52">
        <v>-1233</v>
      </c>
      <c r="R17" s="52">
        <v>123</v>
      </c>
      <c r="S17" s="52">
        <v>3276</v>
      </c>
      <c r="T17" s="45">
        <v>6916.3</v>
      </c>
      <c r="U17" s="73"/>
      <c r="V17" s="74">
        <v>665</v>
      </c>
      <c r="W17" s="74">
        <f t="shared" si="8"/>
        <v>665</v>
      </c>
      <c r="X17" s="74">
        <f t="shared" si="9"/>
        <v>0</v>
      </c>
      <c r="Y17" s="86"/>
      <c r="AB17" s="39" t="s">
        <v>123</v>
      </c>
      <c r="AC17" s="87">
        <v>205000</v>
      </c>
      <c r="AD17" s="88"/>
    </row>
    <row r="18" s="45" customFormat="1" ht="18" customHeight="1" spans="1:30">
      <c r="A18" s="50" t="s">
        <v>124</v>
      </c>
      <c r="B18" s="51">
        <v>1142</v>
      </c>
      <c r="C18" s="52">
        <v>1086</v>
      </c>
      <c r="D18" s="52">
        <f t="shared" si="4"/>
        <v>834.63</v>
      </c>
      <c r="E18" s="52">
        <v>1086</v>
      </c>
      <c r="F18" s="52">
        <v>601</v>
      </c>
      <c r="G18" s="54">
        <f t="shared" si="5"/>
        <v>834.63</v>
      </c>
      <c r="H18" s="55">
        <f t="shared" si="6"/>
        <v>233.63</v>
      </c>
      <c r="I18" s="55">
        <v>259</v>
      </c>
      <c r="J18" s="52">
        <f t="shared" si="7"/>
        <v>-251.37</v>
      </c>
      <c r="K18" s="63">
        <v>-15.37</v>
      </c>
      <c r="L18" s="63">
        <v>-26</v>
      </c>
      <c r="M18" s="52"/>
      <c r="N18" s="52"/>
      <c r="O18" s="52"/>
      <c r="P18" s="52"/>
      <c r="Q18" s="52">
        <v>-220</v>
      </c>
      <c r="R18" s="52"/>
      <c r="S18" s="71">
        <v>10</v>
      </c>
      <c r="T18" s="75">
        <v>10</v>
      </c>
      <c r="U18" s="76" t="s">
        <v>125</v>
      </c>
      <c r="V18" s="74"/>
      <c r="W18" s="74">
        <f t="shared" si="8"/>
        <v>0</v>
      </c>
      <c r="X18" s="74">
        <f t="shared" si="9"/>
        <v>0</v>
      </c>
      <c r="Y18" s="86"/>
      <c r="AB18" s="39" t="s">
        <v>126</v>
      </c>
      <c r="AC18" s="87">
        <v>1859096</v>
      </c>
      <c r="AD18" s="88"/>
    </row>
    <row r="19" s="45" customFormat="1" ht="18" customHeight="1" spans="1:30">
      <c r="A19" s="50" t="s">
        <v>127</v>
      </c>
      <c r="B19" s="51">
        <v>562</v>
      </c>
      <c r="C19" s="52">
        <v>269</v>
      </c>
      <c r="D19" s="52">
        <f t="shared" si="4"/>
        <v>589.5</v>
      </c>
      <c r="E19" s="52">
        <v>269</v>
      </c>
      <c r="F19" s="52">
        <v>507</v>
      </c>
      <c r="G19" s="54">
        <f t="shared" si="5"/>
        <v>589.5</v>
      </c>
      <c r="H19" s="55">
        <f t="shared" si="6"/>
        <v>82.5</v>
      </c>
      <c r="I19" s="55">
        <v>75</v>
      </c>
      <c r="J19" s="52">
        <f t="shared" si="7"/>
        <v>320.5</v>
      </c>
      <c r="K19" s="63">
        <v>-20.5</v>
      </c>
      <c r="L19" s="63"/>
      <c r="M19" s="52"/>
      <c r="N19" s="52"/>
      <c r="O19" s="52"/>
      <c r="P19" s="52"/>
      <c r="Q19" s="52">
        <v>-80</v>
      </c>
      <c r="R19" s="52">
        <v>1</v>
      </c>
      <c r="S19" s="71">
        <v>420</v>
      </c>
      <c r="T19" s="75">
        <v>420.4</v>
      </c>
      <c r="V19" s="74"/>
      <c r="W19" s="74">
        <f t="shared" si="8"/>
        <v>0</v>
      </c>
      <c r="X19" s="74">
        <f t="shared" si="9"/>
        <v>0</v>
      </c>
      <c r="Y19" s="86"/>
      <c r="Z19" s="45" t="s">
        <v>128</v>
      </c>
      <c r="AB19" s="39" t="s">
        <v>129</v>
      </c>
      <c r="AC19" s="87">
        <v>414820</v>
      </c>
      <c r="AD19" s="88"/>
    </row>
    <row r="20" s="45" customFormat="1" ht="18" customHeight="1" spans="1:30">
      <c r="A20" s="56" t="s">
        <v>130</v>
      </c>
      <c r="B20" s="51">
        <v>25255</v>
      </c>
      <c r="C20" s="52">
        <v>25249</v>
      </c>
      <c r="D20" s="52">
        <f t="shared" si="4"/>
        <v>31446.0904</v>
      </c>
      <c r="E20" s="52">
        <v>25249</v>
      </c>
      <c r="F20" s="52">
        <v>36645</v>
      </c>
      <c r="G20" s="53">
        <f t="shared" si="5"/>
        <v>31446.0904</v>
      </c>
      <c r="H20" s="52">
        <f t="shared" si="6"/>
        <v>-5198.9096</v>
      </c>
      <c r="I20" s="52"/>
      <c r="J20" s="52">
        <f t="shared" si="7"/>
        <v>6197.0904</v>
      </c>
      <c r="K20" s="63">
        <v>-185.9096</v>
      </c>
      <c r="L20" s="63">
        <v>-109</v>
      </c>
      <c r="M20" s="52"/>
      <c r="N20" s="52">
        <v>255</v>
      </c>
      <c r="O20" s="52"/>
      <c r="P20" s="52"/>
      <c r="Q20" s="52">
        <v>-1835</v>
      </c>
      <c r="R20" s="52">
        <v>8</v>
      </c>
      <c r="S20" s="52">
        <v>8064</v>
      </c>
      <c r="T20" s="68">
        <v>11210.616681</v>
      </c>
      <c r="V20" s="74">
        <v>255</v>
      </c>
      <c r="W20" s="74">
        <f t="shared" si="8"/>
        <v>255</v>
      </c>
      <c r="X20" s="74">
        <f t="shared" si="9"/>
        <v>0</v>
      </c>
      <c r="Y20" s="86"/>
      <c r="AB20" s="39" t="s">
        <v>131</v>
      </c>
      <c r="AC20" s="87">
        <v>1026500</v>
      </c>
      <c r="AD20" s="88"/>
    </row>
    <row r="21" ht="18" customHeight="1" spans="1:29">
      <c r="A21" s="56" t="s">
        <v>132</v>
      </c>
      <c r="B21" s="25">
        <v>7446</v>
      </c>
      <c r="C21" s="20">
        <v>4391</v>
      </c>
      <c r="D21" s="52">
        <f t="shared" si="4"/>
        <v>8439.518</v>
      </c>
      <c r="E21" s="20">
        <v>4391</v>
      </c>
      <c r="F21" s="20">
        <v>8103</v>
      </c>
      <c r="G21" s="57">
        <f t="shared" si="5"/>
        <v>8439.518</v>
      </c>
      <c r="H21" s="20">
        <f t="shared" si="6"/>
        <v>336.518</v>
      </c>
      <c r="I21" s="20"/>
      <c r="J21" s="20">
        <f t="shared" si="7"/>
        <v>4048.518</v>
      </c>
      <c r="K21" s="21">
        <v>-41.482</v>
      </c>
      <c r="L21" s="21">
        <v>-756</v>
      </c>
      <c r="M21" s="20"/>
      <c r="N21" s="20"/>
      <c r="O21" s="20"/>
      <c r="P21" s="20">
        <v>6</v>
      </c>
      <c r="Q21" s="20"/>
      <c r="R21" s="20">
        <v>1</v>
      </c>
      <c r="S21" s="77">
        <v>4839</v>
      </c>
      <c r="T21" s="78">
        <v>5355.58613</v>
      </c>
      <c r="U21" s="1"/>
      <c r="V21" s="37">
        <v>6</v>
      </c>
      <c r="W21" s="37">
        <f t="shared" si="8"/>
        <v>0</v>
      </c>
      <c r="X21" s="37">
        <f t="shared" si="9"/>
        <v>0</v>
      </c>
      <c r="Y21" s="4"/>
      <c r="Z21" s="1">
        <v>10000</v>
      </c>
      <c r="AB21" s="39" t="s">
        <v>133</v>
      </c>
      <c r="AC21" s="40">
        <v>897470</v>
      </c>
    </row>
    <row r="22" ht="18" customHeight="1" spans="1:29">
      <c r="A22" s="22" t="s">
        <v>134</v>
      </c>
      <c r="B22" s="25">
        <v>914</v>
      </c>
      <c r="C22" s="20">
        <v>1270</v>
      </c>
      <c r="D22" s="52">
        <f t="shared" si="4"/>
        <v>1005.35</v>
      </c>
      <c r="E22" s="20">
        <v>1270</v>
      </c>
      <c r="F22" s="20">
        <v>761</v>
      </c>
      <c r="G22" s="57">
        <f t="shared" si="5"/>
        <v>1005.35</v>
      </c>
      <c r="H22" s="58">
        <f t="shared" si="6"/>
        <v>244.35</v>
      </c>
      <c r="I22" s="58">
        <v>377</v>
      </c>
      <c r="J22" s="20">
        <f t="shared" si="7"/>
        <v>-264.65</v>
      </c>
      <c r="K22" s="21">
        <v>-102.65</v>
      </c>
      <c r="L22" s="21">
        <v>-32</v>
      </c>
      <c r="M22" s="20"/>
      <c r="N22" s="20"/>
      <c r="O22" s="20"/>
      <c r="P22" s="20"/>
      <c r="Q22" s="20">
        <v>-150</v>
      </c>
      <c r="R22" s="20"/>
      <c r="S22" s="79">
        <v>20</v>
      </c>
      <c r="T22" s="75">
        <v>20</v>
      </c>
      <c r="U22" s="1"/>
      <c r="V22" s="37"/>
      <c r="W22" s="37">
        <f t="shared" si="8"/>
        <v>0</v>
      </c>
      <c r="X22" s="37">
        <f t="shared" si="9"/>
        <v>0</v>
      </c>
      <c r="Y22" s="4"/>
      <c r="AB22" s="39" t="s">
        <v>135</v>
      </c>
      <c r="AC22" s="40">
        <v>480940</v>
      </c>
    </row>
    <row r="23" ht="18" customHeight="1" spans="1:29">
      <c r="A23" s="26" t="s">
        <v>136</v>
      </c>
      <c r="B23" s="25">
        <v>11869</v>
      </c>
      <c r="C23" s="20">
        <v>10642</v>
      </c>
      <c r="D23" s="52">
        <f t="shared" si="4"/>
        <v>10694.253</v>
      </c>
      <c r="E23" s="20">
        <v>10642</v>
      </c>
      <c r="F23" s="20">
        <v>10276</v>
      </c>
      <c r="G23" s="57">
        <f t="shared" si="5"/>
        <v>10694.253</v>
      </c>
      <c r="H23" s="58">
        <f t="shared" si="6"/>
        <v>418.253000000001</v>
      </c>
      <c r="I23" s="58">
        <v>316</v>
      </c>
      <c r="J23" s="20">
        <f t="shared" si="7"/>
        <v>52.253</v>
      </c>
      <c r="K23" s="21">
        <v>-89.747</v>
      </c>
      <c r="L23" s="21"/>
      <c r="M23" s="20"/>
      <c r="N23" s="20">
        <v>14</v>
      </c>
      <c r="O23" s="20">
        <v>19</v>
      </c>
      <c r="P23" s="20">
        <v>100</v>
      </c>
      <c r="Q23" s="80">
        <v>-300</v>
      </c>
      <c r="R23" s="20">
        <v>62</v>
      </c>
      <c r="S23" s="79">
        <v>247</v>
      </c>
      <c r="T23" s="75">
        <v>246.8</v>
      </c>
      <c r="U23" s="1"/>
      <c r="V23" s="37">
        <v>114</v>
      </c>
      <c r="W23" s="37">
        <f t="shared" si="8"/>
        <v>14</v>
      </c>
      <c r="X23" s="37">
        <f t="shared" si="9"/>
        <v>0</v>
      </c>
      <c r="Y23" s="4"/>
      <c r="AB23" s="39" t="s">
        <v>137</v>
      </c>
      <c r="AC23" s="40">
        <v>30300</v>
      </c>
    </row>
    <row r="24" ht="18" customHeight="1" spans="1:29">
      <c r="A24" s="26" t="s">
        <v>138</v>
      </c>
      <c r="B24" s="25">
        <v>5237</v>
      </c>
      <c r="C24" s="20">
        <v>2543</v>
      </c>
      <c r="D24" s="52">
        <f t="shared" si="4"/>
        <v>10314.906</v>
      </c>
      <c r="E24" s="20">
        <v>2543</v>
      </c>
      <c r="F24" s="20">
        <v>10875</v>
      </c>
      <c r="G24" s="57">
        <f t="shared" si="5"/>
        <v>10314.906</v>
      </c>
      <c r="H24" s="20">
        <f t="shared" si="6"/>
        <v>-560.094000000001</v>
      </c>
      <c r="I24" s="20"/>
      <c r="J24" s="20">
        <f t="shared" si="7"/>
        <v>7771.906</v>
      </c>
      <c r="K24" s="21">
        <v>-48.094</v>
      </c>
      <c r="L24" s="21"/>
      <c r="M24" s="20"/>
      <c r="N24" s="20">
        <v>164</v>
      </c>
      <c r="O24" s="20"/>
      <c r="P24" s="20">
        <v>185</v>
      </c>
      <c r="Q24" s="20"/>
      <c r="R24" s="20">
        <v>581</v>
      </c>
      <c r="S24" s="79">
        <v>6890</v>
      </c>
      <c r="T24" s="75">
        <v>6889.772</v>
      </c>
      <c r="U24" s="1"/>
      <c r="V24" s="37">
        <v>349</v>
      </c>
      <c r="W24" s="37">
        <f t="shared" si="8"/>
        <v>164</v>
      </c>
      <c r="X24" s="37">
        <f t="shared" si="9"/>
        <v>0</v>
      </c>
      <c r="Y24" s="4"/>
      <c r="AB24" s="39" t="s">
        <v>139</v>
      </c>
      <c r="AC24" s="40">
        <v>32070</v>
      </c>
    </row>
    <row r="25" ht="18" customHeight="1" spans="1:29">
      <c r="A25" s="22" t="s">
        <v>140</v>
      </c>
      <c r="B25" s="25">
        <v>272</v>
      </c>
      <c r="C25" s="20">
        <v>306</v>
      </c>
      <c r="D25" s="52">
        <f t="shared" si="4"/>
        <v>1305.97</v>
      </c>
      <c r="E25" s="20">
        <v>306</v>
      </c>
      <c r="F25" s="20">
        <v>1202</v>
      </c>
      <c r="G25" s="57">
        <f t="shared" si="5"/>
        <v>1305.97</v>
      </c>
      <c r="H25" s="20">
        <f t="shared" si="6"/>
        <v>103.97</v>
      </c>
      <c r="I25" s="20"/>
      <c r="J25" s="20">
        <f t="shared" si="7"/>
        <v>999.97</v>
      </c>
      <c r="K25" s="21">
        <v>-3.03</v>
      </c>
      <c r="L25" s="21">
        <v>-15</v>
      </c>
      <c r="M25" s="20"/>
      <c r="N25" s="20">
        <v>5</v>
      </c>
      <c r="O25" s="20"/>
      <c r="P25" s="20"/>
      <c r="Q25" s="20"/>
      <c r="R25" s="20">
        <v>4</v>
      </c>
      <c r="S25" s="79">
        <v>1009</v>
      </c>
      <c r="T25" s="75">
        <v>1009</v>
      </c>
      <c r="U25" s="1"/>
      <c r="V25" s="37">
        <v>5</v>
      </c>
      <c r="W25" s="37">
        <f t="shared" si="8"/>
        <v>5</v>
      </c>
      <c r="X25" s="37">
        <f t="shared" si="9"/>
        <v>0</v>
      </c>
      <c r="Y25" s="4"/>
      <c r="AB25" s="39" t="s">
        <v>141</v>
      </c>
      <c r="AC25" s="40">
        <v>4000</v>
      </c>
    </row>
    <row r="26" ht="18" customHeight="1" spans="1:29">
      <c r="A26" s="22" t="s">
        <v>142</v>
      </c>
      <c r="B26" s="25">
        <v>533</v>
      </c>
      <c r="C26" s="20">
        <v>608</v>
      </c>
      <c r="D26" s="52">
        <f t="shared" si="4"/>
        <v>745.793</v>
      </c>
      <c r="E26" s="20">
        <v>608</v>
      </c>
      <c r="F26" s="20">
        <v>546</v>
      </c>
      <c r="G26" s="57">
        <f t="shared" si="5"/>
        <v>745.793</v>
      </c>
      <c r="H26" s="58">
        <f t="shared" si="6"/>
        <v>199.793</v>
      </c>
      <c r="I26" s="58">
        <v>285</v>
      </c>
      <c r="J26" s="20">
        <f t="shared" si="7"/>
        <v>137.793</v>
      </c>
      <c r="K26" s="21">
        <v>-3.207</v>
      </c>
      <c r="L26" s="21">
        <v>-56</v>
      </c>
      <c r="M26" s="20"/>
      <c r="N26" s="20"/>
      <c r="O26" s="20"/>
      <c r="P26" s="20"/>
      <c r="Q26" s="77"/>
      <c r="R26" s="20"/>
      <c r="S26" s="79">
        <v>197</v>
      </c>
      <c r="T26" s="81">
        <v>197</v>
      </c>
      <c r="U26" s="1"/>
      <c r="V26" s="37"/>
      <c r="W26" s="37">
        <f t="shared" si="8"/>
        <v>0</v>
      </c>
      <c r="X26" s="37">
        <f t="shared" si="9"/>
        <v>0</v>
      </c>
      <c r="Y26" s="4"/>
      <c r="AB26" s="41">
        <v>220</v>
      </c>
      <c r="AC26" s="42">
        <v>83460</v>
      </c>
    </row>
    <row r="27" ht="18" customHeight="1" spans="1:29">
      <c r="A27" s="22" t="s">
        <v>143</v>
      </c>
      <c r="B27" s="25">
        <v>116</v>
      </c>
      <c r="C27" s="20">
        <v>122</v>
      </c>
      <c r="D27" s="52">
        <f t="shared" si="4"/>
        <v>120</v>
      </c>
      <c r="E27" s="20">
        <v>122</v>
      </c>
      <c r="F27" s="20">
        <v>118</v>
      </c>
      <c r="G27" s="57">
        <f t="shared" si="5"/>
        <v>120</v>
      </c>
      <c r="H27" s="20">
        <f t="shared" si="6"/>
        <v>2</v>
      </c>
      <c r="I27" s="20"/>
      <c r="J27" s="20">
        <f t="shared" si="7"/>
        <v>-2</v>
      </c>
      <c r="K27" s="21"/>
      <c r="L27" s="21">
        <v>-10</v>
      </c>
      <c r="M27" s="20"/>
      <c r="N27" s="20">
        <v>8</v>
      </c>
      <c r="O27" s="20"/>
      <c r="P27" s="20"/>
      <c r="Q27" s="20"/>
      <c r="R27" s="20"/>
      <c r="S27" s="20"/>
      <c r="U27" s="1"/>
      <c r="V27" s="37">
        <v>8</v>
      </c>
      <c r="W27" s="37">
        <f t="shared" si="8"/>
        <v>8</v>
      </c>
      <c r="X27" s="37">
        <f t="shared" si="9"/>
        <v>0</v>
      </c>
      <c r="Y27" s="4"/>
      <c r="AB27" s="41">
        <v>221</v>
      </c>
      <c r="AC27" s="42">
        <v>80000</v>
      </c>
    </row>
    <row r="28" ht="18" customHeight="1" spans="1:29">
      <c r="A28" s="22" t="s">
        <v>76</v>
      </c>
      <c r="B28" s="25">
        <v>61</v>
      </c>
      <c r="C28" s="20"/>
      <c r="D28" s="52">
        <f t="shared" si="4"/>
        <v>362</v>
      </c>
      <c r="E28" s="20"/>
      <c r="F28" s="20">
        <v>362</v>
      </c>
      <c r="G28" s="57">
        <f t="shared" si="5"/>
        <v>362</v>
      </c>
      <c r="H28" s="20">
        <f t="shared" si="6"/>
        <v>0</v>
      </c>
      <c r="I28" s="20"/>
      <c r="J28" s="20">
        <f t="shared" si="7"/>
        <v>362</v>
      </c>
      <c r="K28" s="21"/>
      <c r="L28" s="21"/>
      <c r="M28" s="20"/>
      <c r="N28" s="20"/>
      <c r="O28" s="20"/>
      <c r="P28" s="20"/>
      <c r="Q28" s="20"/>
      <c r="R28" s="20"/>
      <c r="S28" s="79">
        <v>362</v>
      </c>
      <c r="T28" s="82">
        <v>362</v>
      </c>
      <c r="U28" s="1"/>
      <c r="V28" s="37"/>
      <c r="W28" s="37"/>
      <c r="X28" s="37"/>
      <c r="Y28" s="4"/>
      <c r="AB28" s="43">
        <v>224</v>
      </c>
      <c r="AC28" s="42">
        <v>56000</v>
      </c>
    </row>
    <row r="29" ht="18" customHeight="1" spans="1:25">
      <c r="A29" s="22" t="s">
        <v>144</v>
      </c>
      <c r="B29" s="20"/>
      <c r="C29" s="20">
        <v>85</v>
      </c>
      <c r="D29" s="52">
        <f t="shared" si="4"/>
        <v>576.654</v>
      </c>
      <c r="E29" s="20">
        <v>85</v>
      </c>
      <c r="F29" s="20">
        <v>568</v>
      </c>
      <c r="G29" s="57">
        <f t="shared" si="5"/>
        <v>576.654</v>
      </c>
      <c r="H29" s="20">
        <f t="shared" si="6"/>
        <v>8.654</v>
      </c>
      <c r="I29" s="20"/>
      <c r="J29" s="20">
        <f t="shared" si="7"/>
        <v>491.654</v>
      </c>
      <c r="K29" s="21">
        <v>-8.346</v>
      </c>
      <c r="L29" s="21"/>
      <c r="M29" s="20"/>
      <c r="N29" s="20"/>
      <c r="O29" s="20"/>
      <c r="P29" s="20"/>
      <c r="Q29" s="20">
        <v>-20</v>
      </c>
      <c r="R29" s="20"/>
      <c r="S29" s="79">
        <v>520</v>
      </c>
      <c r="T29" s="75">
        <v>520</v>
      </c>
      <c r="U29" s="1"/>
      <c r="V29" s="20"/>
      <c r="W29" s="37"/>
      <c r="X29" s="37"/>
      <c r="Y29" s="4"/>
    </row>
    <row r="30" ht="18" customHeight="1" spans="1:25">
      <c r="A30" s="22" t="s">
        <v>79</v>
      </c>
      <c r="B30" s="27">
        <v>2288</v>
      </c>
      <c r="C30" s="20">
        <v>1306</v>
      </c>
      <c r="D30" s="52">
        <f t="shared" si="4"/>
        <v>5869</v>
      </c>
      <c r="E30" s="20">
        <v>1306</v>
      </c>
      <c r="F30" s="20">
        <v>5804</v>
      </c>
      <c r="G30" s="57">
        <f t="shared" si="5"/>
        <v>5869</v>
      </c>
      <c r="H30" s="20">
        <f t="shared" si="6"/>
        <v>65</v>
      </c>
      <c r="I30" s="20"/>
      <c r="J30" s="20">
        <f t="shared" si="7"/>
        <v>4563</v>
      </c>
      <c r="K30" s="21">
        <v>-8</v>
      </c>
      <c r="L30" s="21"/>
      <c r="M30" s="20"/>
      <c r="N30" s="20"/>
      <c r="O30" s="20">
        <v>90</v>
      </c>
      <c r="P30" s="20"/>
      <c r="Q30" s="20"/>
      <c r="R30" s="20">
        <v>2645</v>
      </c>
      <c r="S30" s="79">
        <v>1836</v>
      </c>
      <c r="T30" s="75">
        <v>1839.5115</v>
      </c>
      <c r="U30" s="1"/>
      <c r="V30" s="37"/>
      <c r="W30" s="37"/>
      <c r="X30" s="37"/>
      <c r="Y30" s="4"/>
    </row>
    <row r="31" ht="18" customHeight="1" spans="1:25">
      <c r="A31" s="22" t="s">
        <v>80</v>
      </c>
      <c r="B31" s="27">
        <v>408</v>
      </c>
      <c r="C31" s="20">
        <v>652</v>
      </c>
      <c r="D31" s="52">
        <f t="shared" si="4"/>
        <v>589.4</v>
      </c>
      <c r="E31" s="20">
        <v>652</v>
      </c>
      <c r="F31" s="20">
        <v>489</v>
      </c>
      <c r="G31" s="57">
        <f t="shared" si="5"/>
        <v>589.4</v>
      </c>
      <c r="H31" s="58">
        <f t="shared" si="6"/>
        <v>100.4</v>
      </c>
      <c r="I31" s="58">
        <v>95</v>
      </c>
      <c r="J31" s="20">
        <f t="shared" si="7"/>
        <v>-62.6</v>
      </c>
      <c r="K31" s="21">
        <v>-5.6</v>
      </c>
      <c r="L31" s="21"/>
      <c r="M31" s="20"/>
      <c r="N31" s="20"/>
      <c r="O31" s="20"/>
      <c r="P31" s="20"/>
      <c r="Q31" s="77">
        <v>-100</v>
      </c>
      <c r="R31" s="20"/>
      <c r="S31" s="79">
        <v>43</v>
      </c>
      <c r="T31" s="75">
        <v>22.5</v>
      </c>
      <c r="U31" s="1"/>
      <c r="V31" s="37"/>
      <c r="W31" s="37"/>
      <c r="X31" s="37"/>
      <c r="Y31" s="4"/>
    </row>
    <row r="32" ht="18" customHeight="1" spans="1:25">
      <c r="A32" s="22" t="s">
        <v>81</v>
      </c>
      <c r="B32" s="25">
        <v>4393</v>
      </c>
      <c r="C32" s="20"/>
      <c r="D32" s="52">
        <f t="shared" si="4"/>
        <v>103</v>
      </c>
      <c r="E32" s="20"/>
      <c r="F32" s="20">
        <v>79</v>
      </c>
      <c r="G32" s="57">
        <f t="shared" si="5"/>
        <v>103</v>
      </c>
      <c r="H32" s="20">
        <f t="shared" si="6"/>
        <v>24</v>
      </c>
      <c r="I32" s="20"/>
      <c r="J32" s="20">
        <f t="shared" si="7"/>
        <v>103</v>
      </c>
      <c r="K32" s="20"/>
      <c r="L32" s="20"/>
      <c r="M32" s="20"/>
      <c r="N32" s="20"/>
      <c r="O32" s="20"/>
      <c r="P32" s="20"/>
      <c r="Q32" s="20"/>
      <c r="R32" s="20">
        <v>50</v>
      </c>
      <c r="S32" s="79">
        <v>53</v>
      </c>
      <c r="T32" s="75">
        <v>79.5</v>
      </c>
      <c r="U32" s="1"/>
      <c r="V32" s="37"/>
      <c r="W32" s="37"/>
      <c r="X32" s="37"/>
      <c r="Y32" s="4"/>
    </row>
    <row r="33" ht="18" customHeight="1" spans="1:24">
      <c r="A33" s="22" t="s">
        <v>145</v>
      </c>
      <c r="B33" s="20"/>
      <c r="C33" s="20">
        <v>1000</v>
      </c>
      <c r="D33" s="20"/>
      <c r="E33" s="20">
        <v>1000</v>
      </c>
      <c r="F33" s="20"/>
      <c r="G33" s="20">
        <f t="shared" si="5"/>
        <v>0</v>
      </c>
      <c r="H33" s="20">
        <f t="shared" si="6"/>
        <v>0</v>
      </c>
      <c r="I33" s="20"/>
      <c r="J33" s="20">
        <f t="shared" si="7"/>
        <v>-1000</v>
      </c>
      <c r="K33" s="20"/>
      <c r="L33" s="20"/>
      <c r="M33" s="20">
        <v>-1000</v>
      </c>
      <c r="N33" s="20"/>
      <c r="O33" s="20"/>
      <c r="P33" s="20"/>
      <c r="Q33" s="20"/>
      <c r="R33" s="20"/>
      <c r="S33" s="20"/>
      <c r="T33" s="68">
        <v>0</v>
      </c>
      <c r="U33" s="1"/>
      <c r="V33" s="37"/>
      <c r="W33" s="37"/>
      <c r="X33" s="37"/>
    </row>
    <row r="34" ht="18" customHeight="1" spans="1:24">
      <c r="A34" s="28" t="s">
        <v>85</v>
      </c>
      <c r="B34" s="20">
        <f t="shared" ref="B34:G34" si="10">B8+B9+B13</f>
        <v>461905</v>
      </c>
      <c r="C34" s="20">
        <f t="shared" si="10"/>
        <v>470430</v>
      </c>
      <c r="D34" s="20"/>
      <c r="E34" s="20">
        <f t="shared" si="10"/>
        <v>106205</v>
      </c>
      <c r="F34" s="20"/>
      <c r="G34" s="20">
        <f t="shared" si="10"/>
        <v>133466.4594</v>
      </c>
      <c r="H34" s="20"/>
      <c r="I34" s="20"/>
      <c r="J34" s="20">
        <f>G34-E34</f>
        <v>27261.4594</v>
      </c>
      <c r="K34" s="20">
        <f>K8+K9+K13</f>
        <v>-1152.5406</v>
      </c>
      <c r="L34" s="20"/>
      <c r="M34" s="20"/>
      <c r="N34" s="20">
        <f>N8+N9+N13</f>
        <v>1153</v>
      </c>
      <c r="O34" s="20"/>
      <c r="P34" s="20">
        <v>1000</v>
      </c>
      <c r="Q34" s="20"/>
      <c r="R34" s="20">
        <f>R8+R9+R13</f>
        <v>3493</v>
      </c>
      <c r="S34" s="20"/>
      <c r="T34" s="37"/>
      <c r="U34" s="1"/>
      <c r="V34" s="37"/>
      <c r="W34" s="37"/>
      <c r="X34" s="37"/>
    </row>
    <row r="35" ht="18" customHeight="1" spans="1:26">
      <c r="A35" s="29" t="s">
        <v>86</v>
      </c>
      <c r="B35" s="20">
        <v>8096</v>
      </c>
      <c r="C35" s="20"/>
      <c r="D35" s="20">
        <v>569</v>
      </c>
      <c r="E35" s="20"/>
      <c r="F35" s="20"/>
      <c r="G35" s="20">
        <v>569</v>
      </c>
      <c r="H35" s="20"/>
      <c r="I35" s="20"/>
      <c r="J35" s="20"/>
      <c r="K35" s="20"/>
      <c r="L35" s="20"/>
      <c r="M35" s="20"/>
      <c r="N35" s="20"/>
      <c r="O35" s="20"/>
      <c r="P35" s="20"/>
      <c r="Q35" s="20"/>
      <c r="R35" s="20"/>
      <c r="S35" s="20"/>
      <c r="T35" s="37"/>
      <c r="U35" s="1"/>
      <c r="V35" s="37"/>
      <c r="W35" s="37"/>
      <c r="X35" s="37"/>
      <c r="Y35" s="1">
        <v>8096</v>
      </c>
      <c r="Z35" s="1">
        <v>8096</v>
      </c>
    </row>
    <row r="36" ht="18" customHeight="1" spans="1:26">
      <c r="A36" s="30" t="s">
        <v>87</v>
      </c>
      <c r="B36" s="20">
        <v>3493</v>
      </c>
      <c r="C36" s="20">
        <v>2</v>
      </c>
      <c r="D36" s="20"/>
      <c r="E36" s="20"/>
      <c r="F36" s="20"/>
      <c r="G36" s="20"/>
      <c r="H36" s="20"/>
      <c r="I36" s="20"/>
      <c r="J36" s="20"/>
      <c r="K36" s="20"/>
      <c r="L36" s="20"/>
      <c r="M36" s="20"/>
      <c r="N36" s="20"/>
      <c r="O36" s="20"/>
      <c r="P36" s="20"/>
      <c r="Q36" s="20"/>
      <c r="R36" s="20"/>
      <c r="S36" s="20"/>
      <c r="T36" s="37"/>
      <c r="U36" s="68"/>
      <c r="V36" s="37"/>
      <c r="W36" s="37"/>
      <c r="X36" s="37"/>
      <c r="Y36" s="1">
        <v>3140</v>
      </c>
      <c r="Z36" s="1">
        <v>3493</v>
      </c>
    </row>
    <row r="37" ht="18" customHeight="1" spans="1:26">
      <c r="A37" s="31" t="s">
        <v>146</v>
      </c>
      <c r="B37" s="20">
        <f t="shared" ref="B37:G37" si="11">B34+B35+B36</f>
        <v>473494</v>
      </c>
      <c r="C37" s="20">
        <f t="shared" si="11"/>
        <v>470432</v>
      </c>
      <c r="D37" s="20">
        <f t="shared" si="11"/>
        <v>569</v>
      </c>
      <c r="E37" s="20">
        <f t="shared" si="11"/>
        <v>106205</v>
      </c>
      <c r="F37" s="20"/>
      <c r="G37" s="20">
        <f t="shared" si="11"/>
        <v>134035.4594</v>
      </c>
      <c r="H37" s="20"/>
      <c r="I37" s="20"/>
      <c r="J37" s="20">
        <f>G37-E37</f>
        <v>27830.4594</v>
      </c>
      <c r="K37" s="20">
        <f>K34+K35+K36</f>
        <v>-1152.5406</v>
      </c>
      <c r="L37" s="20"/>
      <c r="M37" s="20"/>
      <c r="N37" s="20">
        <f>N34+N35+N36</f>
        <v>1153</v>
      </c>
      <c r="O37" s="20"/>
      <c r="P37" s="20">
        <v>1000</v>
      </c>
      <c r="Q37" s="20"/>
      <c r="R37" s="20">
        <f>R34+R35+R36</f>
        <v>3493</v>
      </c>
      <c r="S37" s="20">
        <v>21590</v>
      </c>
      <c r="T37" s="37"/>
      <c r="U37" s="68"/>
      <c r="V37" s="37"/>
      <c r="W37" s="37"/>
      <c r="X37" s="37"/>
      <c r="Y37" s="44">
        <v>128995</v>
      </c>
      <c r="Z37" s="44">
        <f>Z8+Z9+Z13+Z35+Z36</f>
        <v>472939</v>
      </c>
    </row>
    <row r="38" ht="18" customHeight="1"/>
    <row r="39" ht="18" customHeight="1"/>
    <row r="40" spans="7:7">
      <c r="G40" s="1">
        <v>134035</v>
      </c>
    </row>
    <row r="41" spans="7:23">
      <c r="G41" s="1">
        <f>G40-G13-G35-G9</f>
        <v>-0.459399999992456</v>
      </c>
      <c r="W41" s="1" t="s">
        <v>147</v>
      </c>
    </row>
    <row r="42" spans="10:30">
      <c r="J42" s="1">
        <v>129582</v>
      </c>
      <c r="M42" s="1">
        <v>201</v>
      </c>
      <c r="N42" s="1">
        <v>177</v>
      </c>
      <c r="O42" s="1">
        <v>89</v>
      </c>
      <c r="V42" s="22" t="s">
        <v>116</v>
      </c>
      <c r="W42" s="1">
        <v>266</v>
      </c>
      <c r="Y42" s="1">
        <v>201</v>
      </c>
      <c r="Z42" s="1">
        <v>157.5</v>
      </c>
      <c r="AA42" s="1">
        <f>AC42</f>
        <v>109.0178</v>
      </c>
      <c r="AB42" s="89">
        <v>201</v>
      </c>
      <c r="AC42" s="90">
        <v>109.0178</v>
      </c>
      <c r="AD42" s="44">
        <f t="shared" ref="AD42:AD58" si="12">Z42+AA42</f>
        <v>266.5178</v>
      </c>
    </row>
    <row r="43" spans="10:30">
      <c r="J43" s="1">
        <f>J42-G13</f>
        <v>-0.459399999992456</v>
      </c>
      <c r="M43" s="1">
        <v>204</v>
      </c>
      <c r="N43" s="1">
        <v>114</v>
      </c>
      <c r="V43" s="22" t="s">
        <v>118</v>
      </c>
      <c r="Y43" s="1">
        <v>204</v>
      </c>
      <c r="Z43" s="1">
        <v>127.66</v>
      </c>
      <c r="AB43" s="91">
        <v>205</v>
      </c>
      <c r="AC43" s="90">
        <v>1071.71465</v>
      </c>
      <c r="AD43" s="44">
        <f t="shared" si="12"/>
        <v>127.66</v>
      </c>
    </row>
    <row r="44" spans="13:30">
      <c r="M44" s="1">
        <v>205</v>
      </c>
      <c r="N44" s="1">
        <v>5845</v>
      </c>
      <c r="O44" s="1">
        <v>818</v>
      </c>
      <c r="V44" s="22" t="s">
        <v>120</v>
      </c>
      <c r="W44" s="1">
        <v>114</v>
      </c>
      <c r="Y44" s="1">
        <v>205</v>
      </c>
      <c r="Z44" s="1">
        <v>5845.3</v>
      </c>
      <c r="AA44" s="1">
        <v>1071</v>
      </c>
      <c r="AB44" s="91">
        <v>208</v>
      </c>
      <c r="AC44" s="90">
        <v>3542.287281</v>
      </c>
      <c r="AD44" s="44">
        <f t="shared" si="12"/>
        <v>6916.3</v>
      </c>
    </row>
    <row r="45" spans="13:30">
      <c r="M45" s="1">
        <v>206</v>
      </c>
      <c r="N45" s="1">
        <v>10</v>
      </c>
      <c r="V45" s="22" t="s">
        <v>122</v>
      </c>
      <c r="W45" s="1">
        <v>6663</v>
      </c>
      <c r="Y45" s="1">
        <v>206</v>
      </c>
      <c r="Z45" s="1">
        <v>10</v>
      </c>
      <c r="AB45" s="92">
        <v>210</v>
      </c>
      <c r="AC45" s="93">
        <v>835.33613</v>
      </c>
      <c r="AD45" s="44">
        <f t="shared" si="12"/>
        <v>10</v>
      </c>
    </row>
    <row r="46" spans="13:30">
      <c r="M46" s="1">
        <v>207</v>
      </c>
      <c r="N46" s="1">
        <v>450</v>
      </c>
      <c r="V46" s="22" t="s">
        <v>124</v>
      </c>
      <c r="W46" s="1">
        <v>10</v>
      </c>
      <c r="Y46" s="1">
        <v>207</v>
      </c>
      <c r="Z46" s="1">
        <v>420.4</v>
      </c>
      <c r="AB46" s="89">
        <v>213</v>
      </c>
      <c r="AC46" s="90">
        <v>2662.7754</v>
      </c>
      <c r="AD46" s="44">
        <f t="shared" si="12"/>
        <v>420.4</v>
      </c>
    </row>
    <row r="47" spans="2:30">
      <c r="B47" s="22" t="s">
        <v>148</v>
      </c>
      <c r="C47" s="27"/>
      <c r="M47" s="1">
        <v>208</v>
      </c>
      <c r="N47" s="1">
        <v>7274</v>
      </c>
      <c r="O47" s="1">
        <v>3554</v>
      </c>
      <c r="V47" s="22" t="s">
        <v>127</v>
      </c>
      <c r="W47" s="1">
        <v>450</v>
      </c>
      <c r="Y47" s="1">
        <v>208</v>
      </c>
      <c r="Z47" s="1">
        <v>7668.3294</v>
      </c>
      <c r="AA47" s="1">
        <f>AC44</f>
        <v>3542.287281</v>
      </c>
      <c r="AB47" s="91">
        <v>215</v>
      </c>
      <c r="AC47" s="90">
        <v>32.4175496</v>
      </c>
      <c r="AD47" s="44">
        <f t="shared" si="12"/>
        <v>11210.616681</v>
      </c>
    </row>
    <row r="48" spans="13:30">
      <c r="M48" s="1">
        <v>210</v>
      </c>
      <c r="N48" s="1">
        <v>4680</v>
      </c>
      <c r="O48" s="1">
        <v>439</v>
      </c>
      <c r="V48" s="26" t="s">
        <v>149</v>
      </c>
      <c r="W48" s="1">
        <v>10828</v>
      </c>
      <c r="Y48" s="1">
        <v>210</v>
      </c>
      <c r="Z48" s="1">
        <v>4520.25</v>
      </c>
      <c r="AA48" s="1">
        <f>AC45</f>
        <v>835.33613</v>
      </c>
      <c r="AB48" s="92">
        <v>221</v>
      </c>
      <c r="AC48" s="90">
        <v>38.85</v>
      </c>
      <c r="AD48" s="44">
        <f t="shared" si="12"/>
        <v>5355.58613</v>
      </c>
    </row>
    <row r="49" spans="13:30">
      <c r="M49" s="1">
        <v>211</v>
      </c>
      <c r="N49" s="1">
        <v>20</v>
      </c>
      <c r="V49" s="26" t="s">
        <v>150</v>
      </c>
      <c r="W49" s="1">
        <v>5119</v>
      </c>
      <c r="Y49" s="1">
        <v>211</v>
      </c>
      <c r="Z49" s="1">
        <v>20</v>
      </c>
      <c r="AB49" s="91">
        <v>229</v>
      </c>
      <c r="AC49" s="90">
        <v>79.5</v>
      </c>
      <c r="AD49" s="44">
        <f t="shared" si="12"/>
        <v>20</v>
      </c>
    </row>
    <row r="50" spans="13:30">
      <c r="M50" s="1">
        <v>212</v>
      </c>
      <c r="N50" s="1">
        <v>247</v>
      </c>
      <c r="O50" s="1">
        <v>75</v>
      </c>
      <c r="V50" s="22" t="s">
        <v>134</v>
      </c>
      <c r="W50" s="1">
        <v>20</v>
      </c>
      <c r="Y50" s="1">
        <v>212</v>
      </c>
      <c r="Z50" s="1">
        <v>246.8</v>
      </c>
      <c r="AD50" s="44">
        <f t="shared" si="12"/>
        <v>246.8</v>
      </c>
    </row>
    <row r="51" spans="13:30">
      <c r="M51" s="1">
        <v>213</v>
      </c>
      <c r="N51" s="1">
        <v>4226</v>
      </c>
      <c r="O51" s="1">
        <v>2589</v>
      </c>
      <c r="V51" s="26" t="s">
        <v>136</v>
      </c>
      <c r="W51" s="1">
        <v>322</v>
      </c>
      <c r="Y51" s="1">
        <v>213</v>
      </c>
      <c r="Z51" s="1">
        <v>4226.772</v>
      </c>
      <c r="AA51" s="1">
        <v>2663</v>
      </c>
      <c r="AD51" s="44">
        <f t="shared" si="12"/>
        <v>6889.772</v>
      </c>
    </row>
    <row r="52" spans="13:30">
      <c r="M52" s="1">
        <v>214</v>
      </c>
      <c r="N52" s="1">
        <v>1009</v>
      </c>
      <c r="V52" s="26" t="s">
        <v>138</v>
      </c>
      <c r="W52" s="1">
        <v>6815</v>
      </c>
      <c r="Y52" s="1">
        <v>214</v>
      </c>
      <c r="Z52" s="1">
        <v>1009</v>
      </c>
      <c r="AD52" s="44">
        <f t="shared" si="12"/>
        <v>1009</v>
      </c>
    </row>
    <row r="53" spans="13:30">
      <c r="M53" s="1">
        <v>215</v>
      </c>
      <c r="N53" s="1">
        <v>135</v>
      </c>
      <c r="O53" s="1">
        <v>62</v>
      </c>
      <c r="V53" s="22" t="s">
        <v>140</v>
      </c>
      <c r="W53" s="1">
        <v>1009</v>
      </c>
      <c r="Y53" s="1">
        <v>215</v>
      </c>
      <c r="Z53" s="1">
        <v>808.830839</v>
      </c>
      <c r="AA53" s="1">
        <v>32</v>
      </c>
      <c r="AD53" s="44">
        <f t="shared" si="12"/>
        <v>840.830839</v>
      </c>
    </row>
    <row r="54" spans="13:30">
      <c r="M54" s="1">
        <v>217</v>
      </c>
      <c r="N54" s="1">
        <v>362</v>
      </c>
      <c r="V54" s="22" t="s">
        <v>142</v>
      </c>
      <c r="W54" s="1">
        <v>197</v>
      </c>
      <c r="Y54" s="1">
        <v>220</v>
      </c>
      <c r="Z54" s="1">
        <v>520</v>
      </c>
      <c r="AD54" s="44">
        <f t="shared" si="12"/>
        <v>520</v>
      </c>
    </row>
    <row r="55" spans="13:30">
      <c r="M55" s="1">
        <v>220</v>
      </c>
      <c r="N55" s="1">
        <v>520</v>
      </c>
      <c r="V55" s="22" t="s">
        <v>143</v>
      </c>
      <c r="Y55" s="1">
        <v>221</v>
      </c>
      <c r="Z55" s="1">
        <v>1800.6615</v>
      </c>
      <c r="AA55" s="1">
        <f>AC48</f>
        <v>38.85</v>
      </c>
      <c r="AD55" s="44">
        <f t="shared" si="12"/>
        <v>1839.5115</v>
      </c>
    </row>
    <row r="56" spans="13:30">
      <c r="M56" s="1">
        <v>221</v>
      </c>
      <c r="N56" s="1">
        <v>1836</v>
      </c>
      <c r="V56" s="22" t="s">
        <v>76</v>
      </c>
      <c r="W56" s="1">
        <v>362</v>
      </c>
      <c r="Y56" s="1">
        <v>224</v>
      </c>
      <c r="Z56" s="1">
        <v>22.5</v>
      </c>
      <c r="AD56" s="44">
        <f t="shared" si="12"/>
        <v>22.5</v>
      </c>
    </row>
    <row r="57" spans="13:30">
      <c r="M57" s="64">
        <v>223</v>
      </c>
      <c r="N57" s="64">
        <v>1718</v>
      </c>
      <c r="O57" s="64"/>
      <c r="P57" s="64"/>
      <c r="Q57" s="64"/>
      <c r="R57" s="64"/>
      <c r="S57" s="64"/>
      <c r="T57" s="64"/>
      <c r="U57" s="83"/>
      <c r="V57" s="22" t="s">
        <v>144</v>
      </c>
      <c r="W57" s="1">
        <v>520</v>
      </c>
      <c r="Y57" s="1">
        <v>229</v>
      </c>
      <c r="AA57" s="1">
        <v>79.5</v>
      </c>
      <c r="AD57" s="44">
        <f t="shared" si="12"/>
        <v>79.5</v>
      </c>
    </row>
    <row r="58" spans="13:30">
      <c r="M58" s="1">
        <v>224</v>
      </c>
      <c r="N58" s="1">
        <v>43</v>
      </c>
      <c r="V58" s="22" t="s">
        <v>79</v>
      </c>
      <c r="W58" s="1">
        <v>1836</v>
      </c>
      <c r="AD58" s="44">
        <f t="shared" si="12"/>
        <v>0</v>
      </c>
    </row>
    <row r="59" spans="13:23">
      <c r="M59" s="1">
        <v>229</v>
      </c>
      <c r="N59" s="1">
        <v>53</v>
      </c>
      <c r="V59" s="22" t="s">
        <v>80</v>
      </c>
      <c r="W59" s="1">
        <v>43</v>
      </c>
    </row>
    <row r="60" spans="22:23">
      <c r="V60" s="22" t="s">
        <v>81</v>
      </c>
      <c r="W60" s="1">
        <v>53</v>
      </c>
    </row>
    <row r="61" spans="22:22">
      <c r="V61" s="22" t="s">
        <v>145</v>
      </c>
    </row>
  </sheetData>
  <mergeCells count="16">
    <mergeCell ref="A2:S2"/>
    <mergeCell ref="R3:S3"/>
    <mergeCell ref="C4:S4"/>
    <mergeCell ref="J5:S5"/>
    <mergeCell ref="K6:M6"/>
    <mergeCell ref="N6:P6"/>
    <mergeCell ref="A4:A6"/>
    <mergeCell ref="B4:B6"/>
    <mergeCell ref="C5:C6"/>
    <mergeCell ref="D5:D6"/>
    <mergeCell ref="E5:E6"/>
    <mergeCell ref="G5:G6"/>
    <mergeCell ref="J6:J7"/>
    <mergeCell ref="Q6:Q7"/>
    <mergeCell ref="R6:R7"/>
    <mergeCell ref="S6:S7"/>
  </mergeCells>
  <printOptions horizontalCentered="1"/>
  <pageMargins left="0.590277777777778" right="0.590277777777778" top="0.590277777777778" bottom="0.393055555555556" header="0.298611111111111" footer="0.298611111111111"/>
  <pageSetup paperSize="9" scale="80" fitToHeight="0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8"/>
  <sheetViews>
    <sheetView workbookViewId="0">
      <pane xSplit="1" ySplit="6" topLeftCell="B7" activePane="bottomRight" state="frozen"/>
      <selection/>
      <selection pane="topRight"/>
      <selection pane="bottomLeft"/>
      <selection pane="bottomRight" activeCell="O29" sqref="O29"/>
    </sheetView>
  </sheetViews>
  <sheetFormatPr defaultColWidth="9.75" defaultRowHeight="15.6"/>
  <cols>
    <col min="1" max="1" width="40.1296296296296" style="1" customWidth="1"/>
    <col min="2" max="2" width="12.3796296296296" style="1" customWidth="1"/>
    <col min="3" max="3" width="12" style="1" customWidth="1"/>
    <col min="4" max="6" width="12.3796296296296" style="1" customWidth="1"/>
    <col min="7" max="7" width="13.25" style="1" customWidth="1"/>
    <col min="8" max="8" width="12.6296296296296" style="1" customWidth="1"/>
    <col min="9" max="9" width="9.12962962962963" style="1" customWidth="1"/>
    <col min="10" max="10" width="11.3796296296296" style="1" customWidth="1"/>
    <col min="11" max="16" width="9.75" style="1" customWidth="1"/>
    <col min="17" max="17" width="15.6296296296296" style="1"/>
    <col min="18" max="18" width="10.75" style="1" customWidth="1"/>
    <col min="19" max="20" width="9.75" style="1"/>
    <col min="21" max="21" width="13.1296296296296" style="1"/>
    <col min="22" max="16379" width="9.75" style="1"/>
    <col min="16380" max="16384" width="9.75" style="5"/>
  </cols>
  <sheetData>
    <row r="1" s="1" customFormat="1" ht="12.95" customHeight="1" spans="1:1">
      <c r="A1" s="1" t="s">
        <v>37</v>
      </c>
    </row>
    <row r="2" s="1" customFormat="1" ht="21.95" customHeight="1" spans="1:16">
      <c r="A2" s="6" t="s">
        <v>89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</row>
    <row r="3" s="2" customFormat="1" ht="15" customHeight="1" spans="1:16">
      <c r="A3" s="7"/>
      <c r="B3" s="7"/>
      <c r="C3" s="7"/>
      <c r="D3" s="7"/>
      <c r="E3" s="7"/>
      <c r="F3" s="7"/>
      <c r="G3" s="7"/>
      <c r="H3" s="7"/>
      <c r="I3" s="7"/>
      <c r="J3" s="7"/>
      <c r="K3" s="7"/>
      <c r="L3" s="32" t="s">
        <v>2</v>
      </c>
      <c r="M3" s="32"/>
      <c r="N3" s="32"/>
      <c r="O3" s="32"/>
      <c r="P3" s="32"/>
    </row>
    <row r="4" s="3" customFormat="1" ht="14.25" customHeight="1" spans="1:16">
      <c r="A4" s="8" t="s">
        <v>3</v>
      </c>
      <c r="B4" s="9" t="s">
        <v>90</v>
      </c>
      <c r="C4" s="10" t="s">
        <v>91</v>
      </c>
      <c r="D4" s="10"/>
      <c r="E4" s="10"/>
      <c r="F4" s="10"/>
      <c r="G4" s="10"/>
      <c r="H4" s="10"/>
      <c r="I4" s="10"/>
      <c r="J4" s="10"/>
      <c r="K4" s="10"/>
      <c r="L4" s="10"/>
      <c r="M4" s="10"/>
      <c r="N4" s="33"/>
      <c r="O4" s="33"/>
      <c r="P4" s="33"/>
    </row>
    <row r="5" s="3" customFormat="1" ht="14.25" customHeight="1" spans="1:16">
      <c r="A5" s="8"/>
      <c r="B5" s="11"/>
      <c r="C5" s="12" t="s">
        <v>92</v>
      </c>
      <c r="D5" s="12" t="s">
        <v>93</v>
      </c>
      <c r="E5" s="12" t="s">
        <v>94</v>
      </c>
      <c r="F5" s="13" t="s">
        <v>95</v>
      </c>
      <c r="G5" s="14" t="s">
        <v>96</v>
      </c>
      <c r="H5" s="15"/>
      <c r="I5" s="15"/>
      <c r="J5" s="15"/>
      <c r="K5" s="15"/>
      <c r="L5" s="15"/>
      <c r="M5" s="34"/>
      <c r="N5" s="35"/>
      <c r="O5" s="35"/>
      <c r="P5" s="35"/>
    </row>
    <row r="6" s="3" customFormat="1" ht="39" customHeight="1" spans="1:18">
      <c r="A6" s="8"/>
      <c r="B6" s="16"/>
      <c r="C6" s="17"/>
      <c r="D6" s="17"/>
      <c r="E6" s="17"/>
      <c r="F6" s="18"/>
      <c r="G6" s="18" t="s">
        <v>98</v>
      </c>
      <c r="H6" s="17" t="s">
        <v>105</v>
      </c>
      <c r="I6" s="17" t="s">
        <v>106</v>
      </c>
      <c r="J6" s="17" t="s">
        <v>151</v>
      </c>
      <c r="K6" s="17" t="s">
        <v>152</v>
      </c>
      <c r="L6" s="17" t="s">
        <v>102</v>
      </c>
      <c r="M6" s="17" t="s">
        <v>107</v>
      </c>
      <c r="N6" s="36"/>
      <c r="O6" s="36"/>
      <c r="P6" s="36"/>
      <c r="R6" s="3" t="s">
        <v>90</v>
      </c>
    </row>
    <row r="7" s="1" customFormat="1" ht="18" customHeight="1" spans="1:18">
      <c r="A7" s="19" t="s">
        <v>52</v>
      </c>
      <c r="B7" s="20">
        <v>344146</v>
      </c>
      <c r="C7" s="20">
        <v>364225</v>
      </c>
      <c r="D7" s="20"/>
      <c r="E7" s="20"/>
      <c r="F7" s="20"/>
      <c r="G7" s="21"/>
      <c r="H7" s="20"/>
      <c r="I7" s="20"/>
      <c r="J7" s="20"/>
      <c r="K7" s="20"/>
      <c r="L7" s="20"/>
      <c r="M7" s="20"/>
      <c r="N7" s="37"/>
      <c r="O7" s="37"/>
      <c r="P7" s="37"/>
      <c r="R7" s="1">
        <v>343591</v>
      </c>
    </row>
    <row r="8" s="1" customFormat="1" ht="18" customHeight="1" spans="1:18">
      <c r="A8" s="19" t="s">
        <v>54</v>
      </c>
      <c r="B8" s="20">
        <f t="shared" ref="B8:G8" si="0">B9+B10+B11</f>
        <v>1246</v>
      </c>
      <c r="C8" s="20">
        <f t="shared" si="0"/>
        <v>4158</v>
      </c>
      <c r="D8" s="20">
        <f t="shared" si="0"/>
        <v>0</v>
      </c>
      <c r="E8" s="20">
        <f t="shared" si="0"/>
        <v>0</v>
      </c>
      <c r="F8" s="20">
        <f t="shared" si="0"/>
        <v>0</v>
      </c>
      <c r="G8" s="20">
        <f t="shared" si="0"/>
        <v>0</v>
      </c>
      <c r="H8" s="20"/>
      <c r="I8" s="20"/>
      <c r="J8" s="20"/>
      <c r="K8" s="20"/>
      <c r="L8" s="20"/>
      <c r="M8" s="20"/>
      <c r="N8" s="37"/>
      <c r="O8" s="37"/>
      <c r="P8" s="37"/>
      <c r="Q8" s="1">
        <v>1246</v>
      </c>
      <c r="R8" s="1">
        <v>1246</v>
      </c>
    </row>
    <row r="9" s="1" customFormat="1" ht="18" customHeight="1" spans="1:16">
      <c r="A9" s="22" t="s">
        <v>111</v>
      </c>
      <c r="B9" s="20">
        <v>65</v>
      </c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37"/>
      <c r="O9" s="37"/>
      <c r="P9" s="37"/>
    </row>
    <row r="10" s="1" customFormat="1" ht="18" customHeight="1" spans="1:16">
      <c r="A10" s="22" t="s">
        <v>112</v>
      </c>
      <c r="B10" s="20">
        <v>914</v>
      </c>
      <c r="C10" s="23">
        <v>2775</v>
      </c>
      <c r="D10" s="20"/>
      <c r="E10" s="20"/>
      <c r="F10" s="20"/>
      <c r="G10" s="20"/>
      <c r="H10" s="20"/>
      <c r="I10" s="20"/>
      <c r="J10" s="20"/>
      <c r="K10" s="20"/>
      <c r="L10" s="20"/>
      <c r="M10" s="20"/>
      <c r="N10" s="37"/>
      <c r="O10" s="37"/>
      <c r="P10" s="37"/>
    </row>
    <row r="11" s="1" customFormat="1" ht="18" customHeight="1" spans="1:16">
      <c r="A11" s="24" t="s">
        <v>113</v>
      </c>
      <c r="B11" s="20">
        <v>267</v>
      </c>
      <c r="C11" s="23">
        <v>1383</v>
      </c>
      <c r="D11" s="20"/>
      <c r="E11" s="20"/>
      <c r="F11" s="20"/>
      <c r="G11" s="20"/>
      <c r="H11" s="20"/>
      <c r="I11" s="20"/>
      <c r="J11" s="20"/>
      <c r="K11" s="20"/>
      <c r="L11" s="20"/>
      <c r="M11" s="20"/>
      <c r="N11" s="37" t="s">
        <v>114</v>
      </c>
      <c r="O11" s="37"/>
      <c r="P11" s="37"/>
    </row>
    <row r="12" s="4" customFormat="1" ht="18" customHeight="1" spans="1:21">
      <c r="A12" s="19" t="s">
        <v>57</v>
      </c>
      <c r="B12" s="20">
        <f>SUM(B13:B32)</f>
        <v>116513</v>
      </c>
      <c r="C12" s="20">
        <f t="shared" ref="C12:I12" si="1">SUM(C13:C32)</f>
        <v>102047</v>
      </c>
      <c r="D12" s="20">
        <f>E12+H12+J12+K12+L12+M12</f>
        <v>129973.4594</v>
      </c>
      <c r="E12" s="20">
        <f t="shared" si="1"/>
        <v>102047</v>
      </c>
      <c r="F12" s="20">
        <f t="shared" ref="F12:F26" si="2">E12+G12</f>
        <v>129973.4594</v>
      </c>
      <c r="G12" s="20">
        <f t="shared" ref="G12:G25" si="3">H12+J12+K12+L12+M12</f>
        <v>27926.4594</v>
      </c>
      <c r="H12" s="20">
        <f t="shared" si="1"/>
        <v>-1152.5406</v>
      </c>
      <c r="I12" s="20">
        <f t="shared" si="1"/>
        <v>-1000</v>
      </c>
      <c r="J12" s="20">
        <v>24433</v>
      </c>
      <c r="K12" s="20">
        <f t="shared" ref="K12:P12" si="4">SUM(K13:K32)</f>
        <v>1153</v>
      </c>
      <c r="L12" s="20">
        <f t="shared" si="4"/>
        <v>3493</v>
      </c>
      <c r="M12" s="20">
        <f t="shared" si="4"/>
        <v>0</v>
      </c>
      <c r="N12" s="20">
        <f t="shared" si="4"/>
        <v>4605</v>
      </c>
      <c r="O12" s="20">
        <f t="shared" si="4"/>
        <v>3605</v>
      </c>
      <c r="P12" s="20">
        <f t="shared" si="4"/>
        <v>2452</v>
      </c>
      <c r="Q12" s="4">
        <v>116513</v>
      </c>
      <c r="R12" s="38">
        <v>116513</v>
      </c>
      <c r="T12" s="39" t="s">
        <v>115</v>
      </c>
      <c r="U12" s="40">
        <v>4444711.3</v>
      </c>
    </row>
    <row r="13" s="1" customFormat="1" ht="18" customHeight="1" spans="1:21">
      <c r="A13" s="22" t="s">
        <v>116</v>
      </c>
      <c r="B13" s="25">
        <v>12684</v>
      </c>
      <c r="C13" s="20">
        <v>14235</v>
      </c>
      <c r="D13" s="20"/>
      <c r="E13" s="20">
        <v>14235</v>
      </c>
      <c r="F13" s="20">
        <f t="shared" si="2"/>
        <v>14305</v>
      </c>
      <c r="G13" s="20">
        <f t="shared" si="3"/>
        <v>70</v>
      </c>
      <c r="H13" s="21">
        <v>-439</v>
      </c>
      <c r="I13" s="21"/>
      <c r="J13" s="20"/>
      <c r="K13" s="20">
        <v>42</v>
      </c>
      <c r="L13" s="20">
        <v>18</v>
      </c>
      <c r="M13" s="20">
        <v>449</v>
      </c>
      <c r="N13" s="37">
        <v>2876</v>
      </c>
      <c r="O13" s="37">
        <f t="shared" ref="O13:O26" si="5">N13-M13</f>
        <v>2427</v>
      </c>
      <c r="P13" s="37">
        <f t="shared" ref="P13:P26" si="6">O13-K13</f>
        <v>2385</v>
      </c>
      <c r="Q13" s="4"/>
      <c r="T13" s="39" t="s">
        <v>117</v>
      </c>
      <c r="U13" s="40">
        <v>824510</v>
      </c>
    </row>
    <row r="14" s="1" customFormat="1" ht="18" customHeight="1" spans="1:21">
      <c r="A14" s="22" t="s">
        <v>118</v>
      </c>
      <c r="B14" s="25">
        <v>120</v>
      </c>
      <c r="C14" s="20">
        <v>244</v>
      </c>
      <c r="D14" s="20"/>
      <c r="E14" s="20">
        <v>244</v>
      </c>
      <c r="F14" s="20">
        <f t="shared" si="2"/>
        <v>244</v>
      </c>
      <c r="G14" s="20"/>
      <c r="H14" s="21"/>
      <c r="I14" s="21"/>
      <c r="J14" s="20"/>
      <c r="K14" s="20"/>
      <c r="L14" s="20"/>
      <c r="M14" s="20"/>
      <c r="N14" s="37"/>
      <c r="O14" s="37">
        <f t="shared" si="5"/>
        <v>0</v>
      </c>
      <c r="P14" s="37">
        <f t="shared" si="6"/>
        <v>0</v>
      </c>
      <c r="Q14" s="4"/>
      <c r="T14" s="39" t="s">
        <v>119</v>
      </c>
      <c r="U14" s="40">
        <v>991540</v>
      </c>
    </row>
    <row r="15" s="1" customFormat="1" ht="18" customHeight="1" spans="1:21">
      <c r="A15" s="22" t="s">
        <v>120</v>
      </c>
      <c r="B15" s="25">
        <v>10063</v>
      </c>
      <c r="C15" s="20">
        <v>4781</v>
      </c>
      <c r="D15" s="20"/>
      <c r="E15" s="20">
        <v>4781</v>
      </c>
      <c r="F15" s="20">
        <f t="shared" si="2"/>
        <v>4958.549</v>
      </c>
      <c r="G15" s="20">
        <f t="shared" si="3"/>
        <v>177.549</v>
      </c>
      <c r="H15" s="21">
        <v>-82.451</v>
      </c>
      <c r="I15" s="21"/>
      <c r="J15" s="20"/>
      <c r="K15" s="20"/>
      <c r="L15" s="20"/>
      <c r="M15" s="20">
        <v>260</v>
      </c>
      <c r="N15" s="37">
        <v>327</v>
      </c>
      <c r="O15" s="37">
        <f t="shared" si="5"/>
        <v>67</v>
      </c>
      <c r="P15" s="37">
        <f t="shared" si="6"/>
        <v>67</v>
      </c>
      <c r="Q15" s="4"/>
      <c r="T15" s="39" t="s">
        <v>121</v>
      </c>
      <c r="U15" s="40">
        <v>153700</v>
      </c>
    </row>
    <row r="16" s="1" customFormat="1" ht="18" customHeight="1" spans="1:16384">
      <c r="A16" s="22" t="s">
        <v>122</v>
      </c>
      <c r="B16" s="25">
        <v>33150</v>
      </c>
      <c r="C16" s="20">
        <v>33258</v>
      </c>
      <c r="D16" s="20"/>
      <c r="E16" s="20">
        <v>33258</v>
      </c>
      <c r="F16" s="20">
        <f t="shared" si="2"/>
        <v>33946.846</v>
      </c>
      <c r="G16" s="20">
        <f t="shared" si="3"/>
        <v>688.846</v>
      </c>
      <c r="H16" s="21">
        <v>-99.154</v>
      </c>
      <c r="I16" s="21"/>
      <c r="J16" s="20"/>
      <c r="K16" s="20">
        <v>665</v>
      </c>
      <c r="L16" s="20">
        <v>123</v>
      </c>
      <c r="M16" s="20"/>
      <c r="N16" s="37">
        <v>665</v>
      </c>
      <c r="O16" s="37">
        <f t="shared" si="5"/>
        <v>665</v>
      </c>
      <c r="P16" s="37">
        <f t="shared" si="6"/>
        <v>0</v>
      </c>
      <c r="Q16" s="4"/>
      <c r="T16" s="39" t="s">
        <v>123</v>
      </c>
      <c r="U16" s="40">
        <v>205000</v>
      </c>
      <c r="XEZ16" s="5"/>
      <c r="XFA16" s="5"/>
      <c r="XFB16" s="5"/>
      <c r="XFC16" s="5"/>
      <c r="XFD16" s="5"/>
    </row>
    <row r="17" s="1" customFormat="1" ht="18" customHeight="1" spans="1:21">
      <c r="A17" s="22" t="s">
        <v>124</v>
      </c>
      <c r="B17" s="25">
        <v>1142</v>
      </c>
      <c r="C17" s="20">
        <v>1086</v>
      </c>
      <c r="D17" s="20"/>
      <c r="E17" s="20">
        <v>1086</v>
      </c>
      <c r="F17" s="20">
        <f t="shared" si="2"/>
        <v>1070.63</v>
      </c>
      <c r="G17" s="20">
        <f t="shared" si="3"/>
        <v>-15.37</v>
      </c>
      <c r="H17" s="21">
        <v>-15.37</v>
      </c>
      <c r="I17" s="21"/>
      <c r="J17" s="20"/>
      <c r="K17" s="20"/>
      <c r="L17" s="20"/>
      <c r="M17" s="20"/>
      <c r="N17" s="37"/>
      <c r="O17" s="37">
        <f t="shared" si="5"/>
        <v>0</v>
      </c>
      <c r="P17" s="37">
        <f t="shared" si="6"/>
        <v>0</v>
      </c>
      <c r="Q17" s="4"/>
      <c r="T17" s="39" t="s">
        <v>126</v>
      </c>
      <c r="U17" s="40">
        <v>1859096</v>
      </c>
    </row>
    <row r="18" s="1" customFormat="1" ht="18" customHeight="1" spans="1:21">
      <c r="A18" s="22" t="s">
        <v>127</v>
      </c>
      <c r="B18" s="25">
        <v>562</v>
      </c>
      <c r="C18" s="20">
        <v>269</v>
      </c>
      <c r="D18" s="20"/>
      <c r="E18" s="20">
        <v>269</v>
      </c>
      <c r="F18" s="20">
        <f t="shared" si="2"/>
        <v>249.5</v>
      </c>
      <c r="G18" s="20">
        <f t="shared" si="3"/>
        <v>-19.5</v>
      </c>
      <c r="H18" s="21">
        <v>-20.5</v>
      </c>
      <c r="I18" s="21"/>
      <c r="J18" s="20"/>
      <c r="K18" s="20"/>
      <c r="L18" s="20">
        <v>1</v>
      </c>
      <c r="M18" s="20"/>
      <c r="N18" s="37"/>
      <c r="O18" s="37">
        <f t="shared" si="5"/>
        <v>0</v>
      </c>
      <c r="P18" s="37">
        <f t="shared" si="6"/>
        <v>0</v>
      </c>
      <c r="Q18" s="4"/>
      <c r="R18" s="1" t="s">
        <v>128</v>
      </c>
      <c r="T18" s="39" t="s">
        <v>129</v>
      </c>
      <c r="U18" s="40">
        <v>414820</v>
      </c>
    </row>
    <row r="19" s="1" customFormat="1" ht="18" customHeight="1" spans="1:21">
      <c r="A19" s="26" t="s">
        <v>149</v>
      </c>
      <c r="B19" s="25">
        <v>25255</v>
      </c>
      <c r="C19" s="20">
        <v>25249</v>
      </c>
      <c r="D19" s="20"/>
      <c r="E19" s="20">
        <v>25249</v>
      </c>
      <c r="F19" s="20">
        <f t="shared" si="2"/>
        <v>25326.0904</v>
      </c>
      <c r="G19" s="20">
        <f t="shared" si="3"/>
        <v>77.0904</v>
      </c>
      <c r="H19" s="21">
        <v>-185.9096</v>
      </c>
      <c r="I19" s="21"/>
      <c r="J19" s="20"/>
      <c r="K19" s="20">
        <v>255</v>
      </c>
      <c r="L19" s="20">
        <v>8</v>
      </c>
      <c r="M19" s="20"/>
      <c r="N19" s="37">
        <v>255</v>
      </c>
      <c r="O19" s="37">
        <f t="shared" si="5"/>
        <v>255</v>
      </c>
      <c r="P19" s="37">
        <f t="shared" si="6"/>
        <v>0</v>
      </c>
      <c r="Q19" s="4"/>
      <c r="T19" s="39" t="s">
        <v>131</v>
      </c>
      <c r="U19" s="40">
        <v>1026500</v>
      </c>
    </row>
    <row r="20" s="1" customFormat="1" ht="18" customHeight="1" spans="1:21">
      <c r="A20" s="26" t="s">
        <v>150</v>
      </c>
      <c r="B20" s="25">
        <v>7446</v>
      </c>
      <c r="C20" s="20">
        <v>4391</v>
      </c>
      <c r="D20" s="20"/>
      <c r="E20" s="20">
        <v>4391</v>
      </c>
      <c r="F20" s="20">
        <f t="shared" si="2"/>
        <v>4356.518</v>
      </c>
      <c r="G20" s="20">
        <f t="shared" si="3"/>
        <v>-34.482</v>
      </c>
      <c r="H20" s="21">
        <v>-41.482</v>
      </c>
      <c r="I20" s="21"/>
      <c r="J20" s="20"/>
      <c r="K20" s="20"/>
      <c r="L20" s="20">
        <v>1</v>
      </c>
      <c r="M20" s="20">
        <v>6</v>
      </c>
      <c r="N20" s="37">
        <v>6</v>
      </c>
      <c r="O20" s="37">
        <f t="shared" si="5"/>
        <v>0</v>
      </c>
      <c r="P20" s="37">
        <f t="shared" si="6"/>
        <v>0</v>
      </c>
      <c r="Q20" s="4"/>
      <c r="R20" s="1">
        <v>10000</v>
      </c>
      <c r="T20" s="39" t="s">
        <v>133</v>
      </c>
      <c r="U20" s="40">
        <v>897470</v>
      </c>
    </row>
    <row r="21" s="1" customFormat="1" ht="18" customHeight="1" spans="1:21">
      <c r="A21" s="22" t="s">
        <v>134</v>
      </c>
      <c r="B21" s="25">
        <v>914</v>
      </c>
      <c r="C21" s="20">
        <v>1270</v>
      </c>
      <c r="D21" s="20"/>
      <c r="E21" s="20">
        <v>1270</v>
      </c>
      <c r="F21" s="20">
        <f t="shared" si="2"/>
        <v>1167.35</v>
      </c>
      <c r="G21" s="20">
        <f t="shared" si="3"/>
        <v>-102.65</v>
      </c>
      <c r="H21" s="21">
        <v>-102.65</v>
      </c>
      <c r="I21" s="21"/>
      <c r="J21" s="20"/>
      <c r="K21" s="20"/>
      <c r="L21" s="20"/>
      <c r="M21" s="20"/>
      <c r="N21" s="37"/>
      <c r="O21" s="37">
        <f t="shared" si="5"/>
        <v>0</v>
      </c>
      <c r="P21" s="37">
        <f t="shared" si="6"/>
        <v>0</v>
      </c>
      <c r="Q21" s="4"/>
      <c r="T21" s="39" t="s">
        <v>135</v>
      </c>
      <c r="U21" s="40">
        <v>480940</v>
      </c>
    </row>
    <row r="22" s="1" customFormat="1" ht="18" customHeight="1" spans="1:21">
      <c r="A22" s="26" t="s">
        <v>136</v>
      </c>
      <c r="B22" s="25">
        <v>11869</v>
      </c>
      <c r="C22" s="20">
        <v>10642</v>
      </c>
      <c r="D22" s="20"/>
      <c r="E22" s="20">
        <v>10642</v>
      </c>
      <c r="F22" s="20">
        <f t="shared" si="2"/>
        <v>10728.253</v>
      </c>
      <c r="G22" s="20">
        <f t="shared" si="3"/>
        <v>86.253</v>
      </c>
      <c r="H22" s="21">
        <v>-89.747</v>
      </c>
      <c r="I22" s="21"/>
      <c r="J22" s="20"/>
      <c r="K22" s="20">
        <v>14</v>
      </c>
      <c r="L22" s="20">
        <v>62</v>
      </c>
      <c r="M22" s="20">
        <v>100</v>
      </c>
      <c r="N22" s="37">
        <v>114</v>
      </c>
      <c r="O22" s="37">
        <f t="shared" si="5"/>
        <v>14</v>
      </c>
      <c r="P22" s="37">
        <f t="shared" si="6"/>
        <v>0</v>
      </c>
      <c r="Q22" s="4"/>
      <c r="T22" s="39" t="s">
        <v>137</v>
      </c>
      <c r="U22" s="40">
        <v>30300</v>
      </c>
    </row>
    <row r="23" s="1" customFormat="1" ht="18" customHeight="1" spans="1:16384">
      <c r="A23" s="26" t="s">
        <v>138</v>
      </c>
      <c r="B23" s="25">
        <v>5237</v>
      </c>
      <c r="C23" s="20">
        <v>2543</v>
      </c>
      <c r="D23" s="20"/>
      <c r="E23" s="20">
        <v>2543</v>
      </c>
      <c r="F23" s="20">
        <f t="shared" si="2"/>
        <v>3424.906</v>
      </c>
      <c r="G23" s="20">
        <f t="shared" si="3"/>
        <v>881.906</v>
      </c>
      <c r="H23" s="21">
        <v>-48.094</v>
      </c>
      <c r="I23" s="21"/>
      <c r="J23" s="20"/>
      <c r="K23" s="20">
        <v>164</v>
      </c>
      <c r="L23" s="20">
        <v>581</v>
      </c>
      <c r="M23" s="20">
        <v>185</v>
      </c>
      <c r="N23" s="37">
        <v>349</v>
      </c>
      <c r="O23" s="37">
        <f t="shared" si="5"/>
        <v>164</v>
      </c>
      <c r="P23" s="37">
        <f t="shared" si="6"/>
        <v>0</v>
      </c>
      <c r="Q23" s="4"/>
      <c r="T23" s="39" t="s">
        <v>139</v>
      </c>
      <c r="U23" s="40">
        <v>32070</v>
      </c>
      <c r="XEZ23" s="5"/>
      <c r="XFA23" s="5"/>
      <c r="XFB23" s="5"/>
      <c r="XFC23" s="5"/>
      <c r="XFD23" s="5"/>
    </row>
    <row r="24" s="1" customFormat="1" ht="18" customHeight="1" spans="1:21">
      <c r="A24" s="22" t="s">
        <v>140</v>
      </c>
      <c r="B24" s="25">
        <v>272</v>
      </c>
      <c r="C24" s="20">
        <v>306</v>
      </c>
      <c r="D24" s="20"/>
      <c r="E24" s="20">
        <v>306</v>
      </c>
      <c r="F24" s="20">
        <f t="shared" si="2"/>
        <v>311.97</v>
      </c>
      <c r="G24" s="20">
        <f t="shared" si="3"/>
        <v>5.97</v>
      </c>
      <c r="H24" s="21">
        <v>-3.03</v>
      </c>
      <c r="I24" s="21"/>
      <c r="J24" s="20"/>
      <c r="K24" s="20">
        <v>5</v>
      </c>
      <c r="L24" s="20">
        <v>4</v>
      </c>
      <c r="M24" s="20"/>
      <c r="N24" s="37">
        <v>5</v>
      </c>
      <c r="O24" s="37">
        <f t="shared" si="5"/>
        <v>5</v>
      </c>
      <c r="P24" s="37">
        <f t="shared" si="6"/>
        <v>0</v>
      </c>
      <c r="Q24" s="4"/>
      <c r="T24" s="39" t="s">
        <v>141</v>
      </c>
      <c r="U24" s="40">
        <v>4000</v>
      </c>
    </row>
    <row r="25" s="1" customFormat="1" ht="18" customHeight="1" spans="1:21">
      <c r="A25" s="22" t="s">
        <v>142</v>
      </c>
      <c r="B25" s="25">
        <v>533</v>
      </c>
      <c r="C25" s="20">
        <v>608</v>
      </c>
      <c r="D25" s="20"/>
      <c r="E25" s="20">
        <v>608</v>
      </c>
      <c r="F25" s="20">
        <f t="shared" si="2"/>
        <v>604.793</v>
      </c>
      <c r="G25" s="20">
        <f t="shared" si="3"/>
        <v>-3.207</v>
      </c>
      <c r="H25" s="21">
        <v>-3.207</v>
      </c>
      <c r="I25" s="21"/>
      <c r="J25" s="20"/>
      <c r="K25" s="20"/>
      <c r="L25" s="20"/>
      <c r="M25" s="20"/>
      <c r="N25" s="37"/>
      <c r="O25" s="37">
        <f t="shared" si="5"/>
        <v>0</v>
      </c>
      <c r="P25" s="37">
        <f t="shared" si="6"/>
        <v>0</v>
      </c>
      <c r="Q25" s="4"/>
      <c r="T25" s="41">
        <v>220</v>
      </c>
      <c r="U25" s="42">
        <v>83460</v>
      </c>
    </row>
    <row r="26" s="1" customFormat="1" ht="18" customHeight="1" spans="1:21">
      <c r="A26" s="22" t="s">
        <v>143</v>
      </c>
      <c r="B26" s="25">
        <v>116</v>
      </c>
      <c r="C26" s="20">
        <v>122</v>
      </c>
      <c r="D26" s="20"/>
      <c r="E26" s="20">
        <v>122</v>
      </c>
      <c r="F26" s="20">
        <f t="shared" si="2"/>
        <v>122</v>
      </c>
      <c r="G26" s="20"/>
      <c r="H26" s="21"/>
      <c r="I26" s="21"/>
      <c r="J26" s="20"/>
      <c r="K26" s="20">
        <v>8</v>
      </c>
      <c r="L26" s="20"/>
      <c r="M26" s="20"/>
      <c r="N26" s="37">
        <v>8</v>
      </c>
      <c r="O26" s="37">
        <f t="shared" si="5"/>
        <v>8</v>
      </c>
      <c r="P26" s="37">
        <f t="shared" si="6"/>
        <v>0</v>
      </c>
      <c r="Q26" s="4"/>
      <c r="T26" s="41">
        <v>221</v>
      </c>
      <c r="U26" s="42">
        <v>80000</v>
      </c>
    </row>
    <row r="27" s="1" customFormat="1" ht="18" customHeight="1" spans="1:21">
      <c r="A27" s="22" t="s">
        <v>76</v>
      </c>
      <c r="B27" s="25">
        <v>61</v>
      </c>
      <c r="C27" s="20"/>
      <c r="D27" s="20"/>
      <c r="E27" s="20"/>
      <c r="F27" s="20"/>
      <c r="G27" s="20"/>
      <c r="H27" s="21"/>
      <c r="I27" s="21"/>
      <c r="J27" s="20"/>
      <c r="K27" s="20"/>
      <c r="L27" s="20"/>
      <c r="M27" s="20"/>
      <c r="N27" s="37"/>
      <c r="O27" s="37"/>
      <c r="P27" s="37"/>
      <c r="Q27" s="4"/>
      <c r="T27" s="43">
        <v>224</v>
      </c>
      <c r="U27" s="42">
        <v>56000</v>
      </c>
    </row>
    <row r="28" s="1" customFormat="1" ht="18" customHeight="1" spans="1:17">
      <c r="A28" s="22" t="s">
        <v>153</v>
      </c>
      <c r="B28" s="25">
        <v>2288</v>
      </c>
      <c r="C28" s="20">
        <v>1306</v>
      </c>
      <c r="D28" s="20"/>
      <c r="E28" s="20">
        <v>1306</v>
      </c>
      <c r="F28" s="20">
        <f t="shared" ref="F28:F30" si="7">E28+G28</f>
        <v>3943</v>
      </c>
      <c r="G28" s="20">
        <f t="shared" ref="G28:G30" si="8">H28+J28+K28+L28+M28</f>
        <v>2637</v>
      </c>
      <c r="H28" s="21">
        <v>-8</v>
      </c>
      <c r="I28" s="21"/>
      <c r="J28" s="20"/>
      <c r="K28" s="20"/>
      <c r="L28" s="20">
        <v>2645</v>
      </c>
      <c r="M28" s="20"/>
      <c r="N28" s="37"/>
      <c r="O28" s="37"/>
      <c r="P28" s="37"/>
      <c r="Q28" s="4"/>
    </row>
    <row r="29" s="1" customFormat="1" ht="18" customHeight="1" spans="1:17">
      <c r="A29" s="22" t="s">
        <v>148</v>
      </c>
      <c r="B29" s="27"/>
      <c r="C29" s="20">
        <v>85</v>
      </c>
      <c r="D29" s="20"/>
      <c r="E29" s="20">
        <v>85</v>
      </c>
      <c r="F29" s="20">
        <f t="shared" si="7"/>
        <v>76.654</v>
      </c>
      <c r="G29" s="20">
        <f t="shared" si="8"/>
        <v>-8.346</v>
      </c>
      <c r="H29" s="21">
        <v>-8.346</v>
      </c>
      <c r="I29" s="21"/>
      <c r="J29" s="20"/>
      <c r="K29" s="20"/>
      <c r="L29" s="20"/>
      <c r="M29" s="20"/>
      <c r="N29" s="37"/>
      <c r="O29" s="37"/>
      <c r="P29" s="37"/>
      <c r="Q29" s="4"/>
    </row>
    <row r="30" s="1" customFormat="1" ht="18" customHeight="1" spans="1:17">
      <c r="A30" s="22" t="s">
        <v>80</v>
      </c>
      <c r="B30" s="27">
        <v>408</v>
      </c>
      <c r="C30" s="20">
        <v>652</v>
      </c>
      <c r="D30" s="20"/>
      <c r="E30" s="20">
        <v>652</v>
      </c>
      <c r="F30" s="20">
        <f t="shared" si="7"/>
        <v>646.4</v>
      </c>
      <c r="G30" s="20">
        <f t="shared" si="8"/>
        <v>-5.6</v>
      </c>
      <c r="H30" s="21">
        <v>-5.6</v>
      </c>
      <c r="I30" s="21"/>
      <c r="J30" s="20"/>
      <c r="K30" s="20"/>
      <c r="L30" s="20"/>
      <c r="M30" s="20"/>
      <c r="N30" s="37"/>
      <c r="O30" s="37"/>
      <c r="P30" s="37"/>
      <c r="Q30" s="4"/>
    </row>
    <row r="31" s="1" customFormat="1" ht="18" customHeight="1" spans="1:17">
      <c r="A31" s="22" t="s">
        <v>81</v>
      </c>
      <c r="B31" s="25">
        <v>4393</v>
      </c>
      <c r="C31" s="20"/>
      <c r="D31" s="20"/>
      <c r="E31" s="20"/>
      <c r="F31" s="20"/>
      <c r="G31" s="20"/>
      <c r="H31" s="20"/>
      <c r="I31" s="20"/>
      <c r="J31" s="20"/>
      <c r="K31" s="20"/>
      <c r="L31" s="20">
        <v>50</v>
      </c>
      <c r="M31" s="20"/>
      <c r="N31" s="37"/>
      <c r="O31" s="37"/>
      <c r="P31" s="37"/>
      <c r="Q31" s="4"/>
    </row>
    <row r="32" s="1" customFormat="1" ht="18" customHeight="1" spans="1:16">
      <c r="A32" s="22" t="s">
        <v>145</v>
      </c>
      <c r="B32" s="20"/>
      <c r="C32" s="20">
        <v>1000</v>
      </c>
      <c r="D32" s="20"/>
      <c r="E32" s="20">
        <v>1000</v>
      </c>
      <c r="F32" s="20"/>
      <c r="G32" s="20">
        <f t="shared" ref="G32:G36" si="9">F32-E32</f>
        <v>-1000</v>
      </c>
      <c r="H32" s="20"/>
      <c r="I32" s="20">
        <v>-1000</v>
      </c>
      <c r="J32" s="20"/>
      <c r="K32" s="20"/>
      <c r="L32" s="20"/>
      <c r="M32" s="20">
        <v>-1000</v>
      </c>
      <c r="N32" s="37"/>
      <c r="O32" s="37"/>
      <c r="P32" s="37"/>
    </row>
    <row r="33" s="1" customFormat="1" ht="18" customHeight="1" spans="1:16">
      <c r="A33" s="28" t="s">
        <v>85</v>
      </c>
      <c r="B33" s="20">
        <f t="shared" ref="B33:F33" si="10">B7+B8+B12</f>
        <v>461905</v>
      </c>
      <c r="C33" s="20">
        <f t="shared" si="10"/>
        <v>470430</v>
      </c>
      <c r="D33" s="20"/>
      <c r="E33" s="20">
        <f t="shared" si="10"/>
        <v>102047</v>
      </c>
      <c r="F33" s="20">
        <f t="shared" si="10"/>
        <v>129973.4594</v>
      </c>
      <c r="G33" s="20">
        <f t="shared" si="9"/>
        <v>27926.4594</v>
      </c>
      <c r="H33" s="20">
        <f t="shared" ref="H33:M33" si="11">H7+H8+H12</f>
        <v>-1152.5406</v>
      </c>
      <c r="I33" s="20"/>
      <c r="J33" s="20">
        <f t="shared" si="11"/>
        <v>24433</v>
      </c>
      <c r="K33" s="20">
        <f t="shared" si="11"/>
        <v>1153</v>
      </c>
      <c r="L33" s="20">
        <f t="shared" si="11"/>
        <v>3493</v>
      </c>
      <c r="M33" s="20">
        <f t="shared" si="11"/>
        <v>0</v>
      </c>
      <c r="N33" s="37"/>
      <c r="O33" s="37"/>
      <c r="P33" s="37"/>
    </row>
    <row r="34" s="1" customFormat="1" ht="18" customHeight="1" spans="1:18">
      <c r="A34" s="29" t="s">
        <v>86</v>
      </c>
      <c r="B34" s="20">
        <v>8096</v>
      </c>
      <c r="C34" s="20"/>
      <c r="D34" s="20">
        <v>569</v>
      </c>
      <c r="E34" s="20"/>
      <c r="F34" s="20">
        <v>569</v>
      </c>
      <c r="G34" s="20"/>
      <c r="H34" s="20"/>
      <c r="I34" s="20"/>
      <c r="J34" s="20"/>
      <c r="K34" s="20"/>
      <c r="L34" s="20"/>
      <c r="M34" s="20"/>
      <c r="N34" s="37"/>
      <c r="O34" s="37"/>
      <c r="P34" s="37"/>
      <c r="Q34" s="1">
        <v>8096</v>
      </c>
      <c r="R34" s="1">
        <v>8096</v>
      </c>
    </row>
    <row r="35" s="1" customFormat="1" ht="18" customHeight="1" spans="1:18">
      <c r="A35" s="30" t="s">
        <v>87</v>
      </c>
      <c r="B35" s="20">
        <v>3493</v>
      </c>
      <c r="C35" s="20">
        <v>2</v>
      </c>
      <c r="D35" s="20"/>
      <c r="E35" s="20"/>
      <c r="F35" s="20"/>
      <c r="G35" s="20"/>
      <c r="H35" s="20"/>
      <c r="I35" s="20"/>
      <c r="J35" s="20"/>
      <c r="K35" s="20"/>
      <c r="L35" s="20"/>
      <c r="M35" s="20"/>
      <c r="N35" s="37"/>
      <c r="O35" s="37"/>
      <c r="P35" s="37"/>
      <c r="Q35" s="1">
        <v>3140</v>
      </c>
      <c r="R35" s="1">
        <v>3493</v>
      </c>
    </row>
    <row r="36" s="1" customFormat="1" ht="18" customHeight="1" spans="1:18">
      <c r="A36" s="31" t="s">
        <v>146</v>
      </c>
      <c r="B36" s="20">
        <f t="shared" ref="B36:F36" si="12">B33+B34+B35</f>
        <v>473494</v>
      </c>
      <c r="C36" s="20">
        <f t="shared" si="12"/>
        <v>470432</v>
      </c>
      <c r="D36" s="20">
        <f t="shared" si="12"/>
        <v>569</v>
      </c>
      <c r="E36" s="20">
        <f t="shared" si="12"/>
        <v>102047</v>
      </c>
      <c r="F36" s="20">
        <f t="shared" si="12"/>
        <v>130542.4594</v>
      </c>
      <c r="G36" s="20">
        <f t="shared" si="9"/>
        <v>28495.4594</v>
      </c>
      <c r="H36" s="20">
        <f t="shared" ref="H36:M36" si="13">H33+H34+H35</f>
        <v>-1152.5406</v>
      </c>
      <c r="I36" s="20"/>
      <c r="J36" s="20">
        <f t="shared" si="13"/>
        <v>24433</v>
      </c>
      <c r="K36" s="20">
        <f t="shared" si="13"/>
        <v>1153</v>
      </c>
      <c r="L36" s="20">
        <f t="shared" si="13"/>
        <v>3493</v>
      </c>
      <c r="M36" s="20">
        <f t="shared" si="13"/>
        <v>0</v>
      </c>
      <c r="N36" s="37"/>
      <c r="O36" s="37"/>
      <c r="P36" s="37"/>
      <c r="Q36" s="44">
        <v>128995</v>
      </c>
      <c r="R36" s="44">
        <f>R7+R8+R12+R34+R35</f>
        <v>472939</v>
      </c>
    </row>
    <row r="37" ht="18" customHeight="1"/>
    <row r="38" ht="18" customHeight="1"/>
  </sheetData>
  <mergeCells count="10">
    <mergeCell ref="A2:M2"/>
    <mergeCell ref="L3:M3"/>
    <mergeCell ref="C4:M4"/>
    <mergeCell ref="G5:M5"/>
    <mergeCell ref="A4:A6"/>
    <mergeCell ref="B4:B6"/>
    <mergeCell ref="C5:C6"/>
    <mergeCell ref="D5:D6"/>
    <mergeCell ref="E5:E6"/>
    <mergeCell ref="F5:F6"/>
  </mergeCells>
  <printOptions horizontalCentered="1"/>
  <pageMargins left="0.590277777777778" right="0.590277777777778" top="0.590277777777778" bottom="0.393055555555556" header="0.298611111111111" footer="0.298611111111111"/>
  <pageSetup paperSize="9" scale="80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2024年收入</vt:lpstr>
      <vt:lpstr>2024支出</vt:lpstr>
      <vt:lpstr>底稿2020.11.25</vt:lpstr>
      <vt:lpstr>2020支出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苏子</cp:lastModifiedBy>
  <dcterms:created xsi:type="dcterms:W3CDTF">2018-12-30T06:56:00Z</dcterms:created>
  <cp:lastPrinted>2021-12-27T08:13:00Z</cp:lastPrinted>
  <dcterms:modified xsi:type="dcterms:W3CDTF">2024-11-01T07:35:56Z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2052-11.8.2.12087</vt:lpwstr>
  </property>
  <property fmtid="{D5CDD505-2E9C-101B-9397-08002B2CF9AE}" pid="3" name="KSORubyTemplateID" linkTarget="0">
    <vt:lpwstr>14</vt:lpwstr>
  </property>
  <property fmtid="{D5CDD505-2E9C-101B-9397-08002B2CF9AE}" pid="4" name="ICV">
    <vt:lpwstr>233F25E564EA4386B527070A5A278CB0</vt:lpwstr>
  </property>
</Properties>
</file>