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23收入" sheetId="9" r:id="rId1"/>
    <sheet name="2023支出" sheetId="13" r:id="rId2"/>
    <sheet name="Sheet1" sheetId="16" r:id="rId3"/>
    <sheet name="底稿2020.11.25" sheetId="15" state="hidden" r:id="rId4"/>
    <sheet name="2020支出 (2)" sheetId="14" state="hidden" r:id="rId5"/>
  </sheets>
  <definedNames>
    <definedName name="_xlnm.Print_Area" localSheetId="0">'2023收入'!$A$1:$I$35</definedName>
    <definedName name="_xlnm.Print_Area" localSheetId="1">'2023支出'!$A$1:$AD$38</definedName>
  </definedNames>
  <calcPr calcId="144525"/>
</workbook>
</file>

<file path=xl/comments1.xml><?xml version="1.0" encoding="utf-8"?>
<comments xmlns="http://schemas.openxmlformats.org/spreadsheetml/2006/main">
  <authors>
    <author>PC</author>
  </authors>
  <commentList>
    <comment ref="C6" authorId="0">
      <text>
        <r>
          <rPr>
            <b/>
            <sz val="9"/>
            <rFont val="Tahoma"/>
            <charset val="134"/>
          </rPr>
          <t>PC: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<sst xmlns="http://schemas.openxmlformats.org/spreadsheetml/2006/main" count="272" uniqueCount="147">
  <si>
    <t>附件1</t>
  </si>
  <si>
    <t>鱼峰区2023年度财政一般公共财政预算调整收入表</t>
  </si>
  <si>
    <t>单位：万元</t>
  </si>
  <si>
    <t>项   目</t>
  </si>
  <si>
    <t>2023年</t>
  </si>
  <si>
    <t>2022年决算</t>
  </si>
  <si>
    <t>2023年预算</t>
  </si>
  <si>
    <t>1-9月实际执行</t>
  </si>
  <si>
    <t>2021年本级预算</t>
  </si>
  <si>
    <t>2023年调整预算收入</t>
  </si>
  <si>
    <t>同比增长率</t>
  </si>
  <si>
    <t>预算调整变动</t>
  </si>
  <si>
    <t>预算调整变动率</t>
  </si>
  <si>
    <t>一、一般公共预算收入</t>
  </si>
  <si>
    <t>1、增值税</t>
  </si>
  <si>
    <t>2、消费税</t>
  </si>
  <si>
    <t>3、企业所得税</t>
  </si>
  <si>
    <t>4、个人所得税</t>
  </si>
  <si>
    <t>5、资源税</t>
  </si>
  <si>
    <t>6、房产税</t>
  </si>
  <si>
    <t>7、印花税</t>
  </si>
  <si>
    <t>8、车船税</t>
  </si>
  <si>
    <t>9、城市维护建设税</t>
  </si>
  <si>
    <t>10、其他税收收入</t>
  </si>
  <si>
    <t>税收收入合计</t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</si>
  <si>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、专项收入</t>
    </r>
  </si>
  <si>
    <r>
      <rPr>
        <sz val="11"/>
        <color indexed="8"/>
        <rFont val="Times New Roman"/>
        <charset val="134"/>
      </rPr>
      <t>13</t>
    </r>
    <r>
      <rPr>
        <sz val="11"/>
        <color indexed="8"/>
        <rFont val="仿宋_GB2312"/>
        <charset val="134"/>
      </rPr>
      <t>、行政性收费收入</t>
    </r>
  </si>
  <si>
    <r>
      <rPr>
        <sz val="11"/>
        <color indexed="8"/>
        <rFont val="Times New Roman"/>
        <charset val="134"/>
      </rPr>
      <t>14</t>
    </r>
    <r>
      <rPr>
        <sz val="11"/>
        <color indexed="8"/>
        <rFont val="仿宋_GB2312"/>
        <charset val="134"/>
      </rPr>
      <t>、罚没收入</t>
    </r>
  </si>
  <si>
    <r>
      <rPr>
        <sz val="11"/>
        <color indexed="8"/>
        <rFont val="Times New Roman"/>
        <charset val="134"/>
      </rPr>
      <t>15</t>
    </r>
    <r>
      <rPr>
        <sz val="11"/>
        <color indexed="8"/>
        <rFont val="仿宋_GB2312"/>
        <charset val="134"/>
      </rPr>
      <t>、国有资源有偿使用收入</t>
    </r>
  </si>
  <si>
    <r>
      <rPr>
        <sz val="11"/>
        <color indexed="8"/>
        <rFont val="Times New Roman"/>
        <charset val="134"/>
      </rPr>
      <t>16</t>
    </r>
    <r>
      <rPr>
        <sz val="11"/>
        <color indexed="8"/>
        <rFont val="仿宋_GB2312"/>
        <charset val="134"/>
      </rPr>
      <t>、其他收入</t>
    </r>
  </si>
  <si>
    <t>非税收入合计：</t>
  </si>
  <si>
    <t>二、上级补助收入</t>
  </si>
  <si>
    <t>收   入   合   计</t>
  </si>
  <si>
    <t>三、调入预算稳定调节基金</t>
  </si>
  <si>
    <t>四、上年结余</t>
  </si>
  <si>
    <t>五、一般债券转贷收入</t>
  </si>
  <si>
    <t>六、政府性基金调入</t>
  </si>
  <si>
    <t>七、国有资本经营调入</t>
  </si>
  <si>
    <r>
      <rPr>
        <b/>
        <sz val="11"/>
        <color indexed="8"/>
        <rFont val="黑体"/>
        <charset val="134"/>
      </rPr>
      <t>总</t>
    </r>
    <r>
      <rPr>
        <b/>
        <sz val="11"/>
        <color indexed="8"/>
        <rFont val="Times New Roman"/>
        <charset val="134"/>
      </rPr>
      <t xml:space="preserve">                 </t>
    </r>
    <r>
      <rPr>
        <b/>
        <sz val="11"/>
        <color indexed="8"/>
        <rFont val="黑体"/>
        <charset val="134"/>
      </rPr>
      <t>计</t>
    </r>
  </si>
  <si>
    <t>附件2</t>
  </si>
  <si>
    <t>鱼峰区2023年度财政一般公共预算调整支出表</t>
  </si>
  <si>
    <t>2023年年初预算</t>
  </si>
  <si>
    <t>2021年预算调整</t>
  </si>
  <si>
    <t>2021年本级预算调整</t>
  </si>
  <si>
    <t>本级预算调整变动</t>
  </si>
  <si>
    <t>本级预算调整变动合计</t>
  </si>
  <si>
    <t>调整本级资金</t>
  </si>
  <si>
    <t>追加经费</t>
  </si>
  <si>
    <t>上年结转</t>
  </si>
  <si>
    <t>转移支付</t>
  </si>
  <si>
    <t>备注</t>
  </si>
  <si>
    <t>差额</t>
  </si>
  <si>
    <t>2023年全年调整预算支出</t>
  </si>
  <si>
    <t>10月三保预计支出</t>
  </si>
  <si>
    <t>11月三保预计支出</t>
  </si>
  <si>
    <t>12月三保预计支出</t>
  </si>
  <si>
    <t>10月其他刚性预计支出</t>
  </si>
  <si>
    <t>11月其他刚性预计支出</t>
  </si>
  <si>
    <t>12月其他刚性预计支出</t>
  </si>
  <si>
    <t>直达资金</t>
  </si>
  <si>
    <t>重大项目预计支出</t>
  </si>
  <si>
    <t>列支</t>
  </si>
  <si>
    <t>调整合计</t>
  </si>
  <si>
    <t>压减一般性
支出</t>
  </si>
  <si>
    <t>科目调整</t>
  </si>
  <si>
    <t>预备费</t>
  </si>
  <si>
    <t>压减一般性支出调整使用</t>
  </si>
  <si>
    <t>追加资金</t>
  </si>
  <si>
    <t>一、上划中央、自治区、柳州市税收</t>
  </si>
  <si>
    <t>二、上解上级支出</t>
  </si>
  <si>
    <t xml:space="preserve">   1.专项上解</t>
  </si>
  <si>
    <t xml:space="preserve"> </t>
  </si>
  <si>
    <t xml:space="preserve">   2.其他上解</t>
  </si>
  <si>
    <t>三、一般公共预算支出</t>
  </si>
  <si>
    <t xml:space="preserve">   1.一般公共服务</t>
  </si>
  <si>
    <t xml:space="preserve">   2.国防</t>
  </si>
  <si>
    <t xml:space="preserve">   3.公共安全</t>
  </si>
  <si>
    <t xml:space="preserve">   4.教育</t>
  </si>
  <si>
    <t xml:space="preserve">   5.科学技术</t>
  </si>
  <si>
    <t xml:space="preserve">   6.文化体育与传媒</t>
  </si>
  <si>
    <r>
      <rPr>
        <sz val="12"/>
        <color theme="1"/>
        <rFont val="Times New Roman"/>
        <charset val="134"/>
      </rPr>
      <t xml:space="preserve">      7</t>
    </r>
    <r>
      <rPr>
        <sz val="12"/>
        <color theme="1"/>
        <rFont val="仿宋_GB2312"/>
        <charset val="134"/>
      </rPr>
      <t>.社会保障和就业</t>
    </r>
  </si>
  <si>
    <r>
      <rPr>
        <sz val="12"/>
        <color theme="1"/>
        <rFont val="Times New Roman"/>
        <charset val="134"/>
      </rPr>
      <t xml:space="preserve">      8</t>
    </r>
    <r>
      <rPr>
        <sz val="12"/>
        <color rgb="FF000000"/>
        <rFont val="仿宋_GB2312"/>
        <charset val="134"/>
      </rPr>
      <t>.卫生健康支出</t>
    </r>
  </si>
  <si>
    <t>.</t>
  </si>
  <si>
    <t xml:space="preserve">   9.节能环保</t>
  </si>
  <si>
    <r>
      <rPr>
        <sz val="12"/>
        <color rgb="FF000000"/>
        <rFont val="Times New Roman"/>
        <charset val="134"/>
      </rPr>
      <t xml:space="preserve">      10.</t>
    </r>
    <r>
      <rPr>
        <sz val="12"/>
        <color rgb="FF000000"/>
        <rFont val="仿宋_GB2312"/>
        <charset val="134"/>
      </rPr>
      <t>城乡社区事务</t>
    </r>
  </si>
  <si>
    <r>
      <rPr>
        <sz val="12"/>
        <color rgb="FF000000"/>
        <rFont val="Times New Roman"/>
        <charset val="134"/>
      </rPr>
      <t xml:space="preserve">      11.</t>
    </r>
    <r>
      <rPr>
        <sz val="12"/>
        <color rgb="FF000000"/>
        <rFont val="仿宋_GB2312"/>
        <charset val="134"/>
      </rPr>
      <t>农林水事务</t>
    </r>
  </si>
  <si>
    <t xml:space="preserve">   12.交通运输</t>
  </si>
  <si>
    <t xml:space="preserve">   13.资源勘探电力信息等事务</t>
  </si>
  <si>
    <t xml:space="preserve">   14.商业服务业等事务</t>
  </si>
  <si>
    <t xml:space="preserve">   15.金融支出</t>
  </si>
  <si>
    <t xml:space="preserve">   16.自然资源海洋气象等</t>
  </si>
  <si>
    <t xml:space="preserve">   17.住房保障支出</t>
  </si>
  <si>
    <t xml:space="preserve">   18.灾害防治及应急管理支出</t>
  </si>
  <si>
    <t xml:space="preserve">   19.其他支出</t>
  </si>
  <si>
    <t>20.债务付息支出</t>
  </si>
  <si>
    <t>21.债务发行费用支出</t>
  </si>
  <si>
    <t xml:space="preserve">   20.预备费</t>
  </si>
  <si>
    <t>支出合计</t>
  </si>
  <si>
    <t>四、补充预算稳定调节基金</t>
  </si>
  <si>
    <t>五、结余结转</t>
  </si>
  <si>
    <r>
      <rPr>
        <b/>
        <sz val="12"/>
        <color indexed="8"/>
        <rFont val="黑体"/>
        <charset val="134"/>
      </rPr>
      <t>总</t>
    </r>
    <r>
      <rPr>
        <b/>
        <sz val="12"/>
        <color indexed="8"/>
        <rFont val="Times New Roman"/>
        <charset val="134"/>
      </rPr>
      <t xml:space="preserve">                 </t>
    </r>
    <r>
      <rPr>
        <b/>
        <sz val="12"/>
        <color indexed="8"/>
        <rFont val="黑体"/>
        <charset val="134"/>
      </rPr>
      <t>计</t>
    </r>
  </si>
  <si>
    <t>收入测算</t>
  </si>
  <si>
    <t>2019决算</t>
  </si>
  <si>
    <t>按-8%测算</t>
  </si>
  <si>
    <t>按-10%测算</t>
  </si>
  <si>
    <t>按-13%测算</t>
  </si>
  <si>
    <t>消费税缺口</t>
  </si>
  <si>
    <t>鱼峰区2020年度财政预算调整支出表</t>
  </si>
  <si>
    <t>2019年决算</t>
  </si>
  <si>
    <t>2020年</t>
  </si>
  <si>
    <t>2020年年初
预算</t>
  </si>
  <si>
    <t>2020年预算调整</t>
  </si>
  <si>
    <t>2020年本级预算</t>
  </si>
  <si>
    <t>本级预算
调整</t>
  </si>
  <si>
    <t>与实际相比</t>
  </si>
  <si>
    <t>本级调减</t>
  </si>
  <si>
    <t>确定还要支出</t>
  </si>
  <si>
    <t>本级追加（压减出）</t>
  </si>
  <si>
    <t>追加（科目调整出）</t>
  </si>
  <si>
    <t>追加（预备费出）</t>
  </si>
  <si>
    <r>
      <rPr>
        <sz val="11"/>
        <color rgb="FF000000"/>
        <rFont val="Times New Roman"/>
        <charset val="134"/>
      </rPr>
      <t xml:space="preserve">      3.</t>
    </r>
    <r>
      <rPr>
        <sz val="11"/>
        <color rgb="FF000000"/>
        <rFont val="仿宋_GB2312"/>
        <charset val="134"/>
      </rPr>
      <t>城维集中上解</t>
    </r>
  </si>
  <si>
    <t>追加</t>
  </si>
  <si>
    <t>201</t>
  </si>
  <si>
    <t>204</t>
  </si>
  <si>
    <t>205</t>
  </si>
  <si>
    <t>206</t>
  </si>
  <si>
    <t>207</t>
  </si>
  <si>
    <t>主要为上年度电子政务系统建设为一次性项目</t>
  </si>
  <si>
    <t>208</t>
  </si>
  <si>
    <t>210</t>
  </si>
  <si>
    <r>
      <rPr>
        <sz val="11"/>
        <color theme="1"/>
        <rFont val="Times New Roman"/>
        <charset val="134"/>
      </rPr>
      <t xml:space="preserve">      7</t>
    </r>
    <r>
      <rPr>
        <sz val="11"/>
        <color theme="1"/>
        <rFont val="仿宋_GB2312"/>
        <charset val="134"/>
      </rPr>
      <t>.社会保障和就业</t>
    </r>
  </si>
  <si>
    <t>211</t>
  </si>
  <si>
    <r>
      <rPr>
        <sz val="11"/>
        <color theme="1"/>
        <rFont val="Times New Roman"/>
        <charset val="134"/>
      </rPr>
      <t xml:space="preserve">      8</t>
    </r>
    <r>
      <rPr>
        <sz val="11"/>
        <color rgb="FF000000"/>
        <rFont val="仿宋_GB2312"/>
        <charset val="134"/>
      </rPr>
      <t>.卫生健康支出</t>
    </r>
  </si>
  <si>
    <t>212</t>
  </si>
  <si>
    <t>213</t>
  </si>
  <si>
    <r>
      <rPr>
        <sz val="11"/>
        <color rgb="FF000000"/>
        <rFont val="Times New Roman"/>
        <charset val="134"/>
      </rPr>
      <t xml:space="preserve">      10.</t>
    </r>
    <r>
      <rPr>
        <sz val="11"/>
        <color rgb="FF000000"/>
        <rFont val="仿宋_GB2312"/>
        <charset val="134"/>
      </rPr>
      <t>城乡社区事务</t>
    </r>
  </si>
  <si>
    <t>214</t>
  </si>
  <si>
    <r>
      <rPr>
        <sz val="11"/>
        <color rgb="FF000000"/>
        <rFont val="Times New Roman"/>
        <charset val="134"/>
      </rPr>
      <t xml:space="preserve">      11.</t>
    </r>
    <r>
      <rPr>
        <sz val="11"/>
        <color rgb="FF000000"/>
        <rFont val="仿宋_GB2312"/>
        <charset val="134"/>
      </rPr>
      <t>农林水事务</t>
    </r>
  </si>
  <si>
    <t>215</t>
  </si>
  <si>
    <t>216</t>
  </si>
  <si>
    <t>实际转移支付</t>
  </si>
  <si>
    <t xml:space="preserve">   17.自然资源海洋气象等</t>
  </si>
  <si>
    <r>
      <rPr>
        <sz val="11"/>
        <color rgb="FF000000"/>
        <rFont val="Times New Roman"/>
        <charset val="134"/>
      </rPr>
      <t xml:space="preserve">      7</t>
    </r>
    <r>
      <rPr>
        <sz val="11"/>
        <color rgb="FF000000"/>
        <rFont val="仿宋_GB2312"/>
        <charset val="134"/>
      </rPr>
      <t>.社会保障和就业</t>
    </r>
  </si>
  <si>
    <r>
      <rPr>
        <sz val="11"/>
        <color rgb="FF000000"/>
        <rFont val="Times New Roman"/>
        <charset val="134"/>
      </rPr>
      <t xml:space="preserve">      8</t>
    </r>
    <r>
      <rPr>
        <sz val="11"/>
        <color rgb="FF000000"/>
        <rFont val="仿宋_GB2312"/>
        <charset val="134"/>
      </rPr>
      <t>.医疗卫生与计划生育</t>
    </r>
  </si>
  <si>
    <t>上级追加专项转移支付</t>
  </si>
  <si>
    <t>本级追加</t>
  </si>
  <si>
    <t xml:space="preserve">   16.住房保障支出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</si>
</sst>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* #,##0.00;* \-#,##0.00;* &quot;-&quot;??;@"/>
    <numFmt numFmtId="178" formatCode="0_ "/>
    <numFmt numFmtId="179" formatCode="#,##0.00_ "/>
  </numFmts>
  <fonts count="6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楷体_GB2312"/>
      <charset val="134"/>
    </font>
    <font>
      <b/>
      <sz val="12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0"/>
      <name val="宋体"/>
      <charset val="134"/>
    </font>
    <font>
      <b/>
      <sz val="11"/>
      <name val="仿宋_GB2312"/>
      <charset val="134"/>
    </font>
    <font>
      <b/>
      <sz val="11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8"/>
      <color theme="1"/>
      <name val="仿宋_GB2312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name val="仿宋_GB2312"/>
      <charset val="134"/>
    </font>
    <font>
      <b/>
      <sz val="9"/>
      <color indexed="8"/>
      <name val="楷体_GB2312"/>
      <charset val="134"/>
    </font>
    <font>
      <sz val="12"/>
      <color theme="1"/>
      <name val="宋体"/>
      <charset val="134"/>
      <scheme val="minor"/>
    </font>
    <font>
      <b/>
      <sz val="8"/>
      <color indexed="8"/>
      <name val="楷体_GB2312"/>
      <charset val="134"/>
    </font>
    <font>
      <sz val="11"/>
      <color theme="1"/>
      <name val="黑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仿宋_GB2312"/>
      <charset val="134"/>
    </font>
    <font>
      <b/>
      <sz val="11"/>
      <color indexed="8"/>
      <name val="Times New Roman"/>
      <charset val="134"/>
    </font>
    <font>
      <sz val="12"/>
      <color rgb="FF000000"/>
      <name val="仿宋_GB2312"/>
      <charset val="134"/>
    </font>
    <font>
      <b/>
      <sz val="12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399884029663991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" fillId="0" borderId="0"/>
    <xf numFmtId="0" fontId="45" fillId="0" borderId="0" applyNumberFormat="0" applyFill="0" applyBorder="0" applyAlignment="0" applyProtection="0">
      <alignment vertical="center"/>
    </xf>
    <xf numFmtId="0" fontId="1" fillId="0" borderId="0"/>
    <xf numFmtId="0" fontId="42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" fillId="0" borderId="0"/>
    <xf numFmtId="0" fontId="51" fillId="0" borderId="14" applyNumberFormat="0" applyFill="0" applyAlignment="0" applyProtection="0">
      <alignment vertical="center"/>
    </xf>
    <xf numFmtId="0" fontId="1" fillId="0" borderId="0"/>
    <xf numFmtId="0" fontId="46" fillId="0" borderId="15" applyNumberFormat="0" applyFill="0" applyAlignment="0" applyProtection="0">
      <alignment vertical="center"/>
    </xf>
    <xf numFmtId="177" fontId="52" fillId="0" borderId="0" applyFont="0" applyFill="0" applyBorder="0" applyAlignment="0" applyProtection="0"/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3" fillId="17" borderId="16" applyNumberFormat="0" applyAlignment="0" applyProtection="0">
      <alignment vertical="center"/>
    </xf>
    <xf numFmtId="0" fontId="54" fillId="17" borderId="12" applyNumberFormat="0" applyAlignment="0" applyProtection="0">
      <alignment vertical="center"/>
    </xf>
    <xf numFmtId="0" fontId="55" fillId="18" borderId="17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8" fillId="0" borderId="0"/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" fillId="0" borderId="0"/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" fillId="0" borderId="0"/>
    <xf numFmtId="0" fontId="42" fillId="33" borderId="0" applyNumberFormat="0" applyBorder="0" applyAlignment="0" applyProtection="0">
      <alignment vertical="center"/>
    </xf>
    <xf numFmtId="0" fontId="48" fillId="0" borderId="0"/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8" fillId="0" borderId="0"/>
    <xf numFmtId="0" fontId="39" fillId="37" borderId="0" applyNumberFormat="0" applyBorder="0" applyAlignment="0" applyProtection="0">
      <alignment vertical="center"/>
    </xf>
    <xf numFmtId="0" fontId="48" fillId="0" borderId="0"/>
    <xf numFmtId="0" fontId="42" fillId="3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60" fillId="0" borderId="0">
      <alignment vertical="center"/>
    </xf>
    <xf numFmtId="43" fontId="1" fillId="0" borderId="0" applyFont="0" applyFill="0" applyBorder="0" applyAlignment="0" applyProtection="0"/>
  </cellStyleXfs>
  <cellXfs count="18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14" applyFont="1" applyFill="1" applyBorder="1" applyAlignment="1">
      <alignment horizontal="center" vertical="center" wrapText="1"/>
    </xf>
    <xf numFmtId="176" fontId="4" fillId="0" borderId="2" xfId="14" applyNumberFormat="1" applyFont="1" applyFill="1" applyBorder="1" applyAlignment="1">
      <alignment horizontal="center" vertical="center" wrapText="1"/>
    </xf>
    <xf numFmtId="176" fontId="5" fillId="0" borderId="1" xfId="14" applyNumberFormat="1" applyFont="1" applyFill="1" applyBorder="1" applyAlignment="1">
      <alignment horizontal="center" vertical="center" wrapText="1"/>
    </xf>
    <xf numFmtId="176" fontId="4" fillId="0" borderId="3" xfId="14" applyNumberFormat="1" applyFont="1" applyFill="1" applyBorder="1" applyAlignment="1">
      <alignment horizontal="center" vertical="center" wrapText="1"/>
    </xf>
    <xf numFmtId="176" fontId="4" fillId="0" borderId="4" xfId="14" applyNumberFormat="1" applyFont="1" applyFill="1" applyBorder="1" applyAlignment="1">
      <alignment horizontal="center" vertical="center" wrapText="1"/>
    </xf>
    <xf numFmtId="178" fontId="4" fillId="0" borderId="4" xfId="14" applyNumberFormat="1" applyFont="1" applyFill="1" applyBorder="1" applyAlignment="1">
      <alignment horizontal="center" vertical="center" wrapText="1"/>
    </xf>
    <xf numFmtId="178" fontId="4" fillId="0" borderId="5" xfId="14" applyNumberFormat="1" applyFont="1" applyFill="1" applyBorder="1" applyAlignment="1">
      <alignment horizontal="center" vertical="center" wrapText="1"/>
    </xf>
    <xf numFmtId="178" fontId="4" fillId="0" borderId="6" xfId="14" applyNumberFormat="1" applyFont="1" applyFill="1" applyBorder="1" applyAlignment="1">
      <alignment horizontal="center" vertical="center" wrapText="1"/>
    </xf>
    <xf numFmtId="176" fontId="4" fillId="0" borderId="7" xfId="14" applyNumberFormat="1" applyFont="1" applyFill="1" applyBorder="1" applyAlignment="1">
      <alignment horizontal="center" vertical="center" wrapText="1"/>
    </xf>
    <xf numFmtId="176" fontId="4" fillId="0" borderId="8" xfId="14" applyNumberFormat="1" applyFont="1" applyFill="1" applyBorder="1" applyAlignment="1">
      <alignment horizontal="center" vertical="center" wrapText="1"/>
    </xf>
    <xf numFmtId="178" fontId="4" fillId="0" borderId="8" xfId="1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right"/>
    </xf>
    <xf numFmtId="176" fontId="1" fillId="0" borderId="1" xfId="0" applyNumberFormat="1" applyFont="1" applyFill="1" applyBorder="1" applyAlignment="1"/>
    <xf numFmtId="0" fontId="7" fillId="0" borderId="1" xfId="0" applyFont="1" applyFill="1" applyBorder="1" applyAlignment="1"/>
    <xf numFmtId="176" fontId="7" fillId="0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176" fontId="9" fillId="0" borderId="1" xfId="54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/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176" fontId="5" fillId="0" borderId="0" xfId="14" applyNumberFormat="1" applyFont="1" applyFill="1" applyAlignment="1">
      <alignment horizontal="center" vertical="center" wrapText="1"/>
    </xf>
    <xf numFmtId="178" fontId="4" fillId="0" borderId="9" xfId="14" applyNumberFormat="1" applyFont="1" applyFill="1" applyBorder="1" applyAlignment="1">
      <alignment horizontal="center" vertical="center" wrapText="1"/>
    </xf>
    <xf numFmtId="178" fontId="4" fillId="0" borderId="0" xfId="14" applyNumberFormat="1" applyFont="1" applyFill="1" applyAlignment="1">
      <alignment horizontal="center" vertical="center" wrapText="1"/>
    </xf>
    <xf numFmtId="176" fontId="4" fillId="0" borderId="0" xfId="14" applyNumberFormat="1" applyFont="1" applyFill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49" fontId="0" fillId="0" borderId="5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6" fontId="4" fillId="0" borderId="1" xfId="14" applyNumberFormat="1" applyFont="1" applyFill="1" applyBorder="1" applyAlignment="1">
      <alignment horizontal="center" vertical="center" wrapText="1"/>
    </xf>
    <xf numFmtId="178" fontId="4" fillId="0" borderId="1" xfId="14" applyNumberFormat="1" applyFont="1" applyFill="1" applyBorder="1" applyAlignment="1">
      <alignment horizontal="center" vertical="center" wrapText="1"/>
    </xf>
    <xf numFmtId="179" fontId="4" fillId="0" borderId="1" xfId="1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176" fontId="14" fillId="0" borderId="1" xfId="54" applyNumberFormat="1" applyFont="1" applyFill="1" applyBorder="1" applyAlignment="1" applyProtection="1">
      <alignment horizontal="right" vertical="center"/>
    </xf>
    <xf numFmtId="176" fontId="13" fillId="0" borderId="1" xfId="0" applyNumberFormat="1" applyFont="1" applyFill="1" applyBorder="1" applyAlignment="1">
      <alignment horizontal="right"/>
    </xf>
    <xf numFmtId="176" fontId="13" fillId="2" borderId="1" xfId="0" applyNumberFormat="1" applyFont="1" applyFill="1" applyBorder="1" applyAlignment="1">
      <alignment horizontal="right"/>
    </xf>
    <xf numFmtId="176" fontId="13" fillId="3" borderId="1" xfId="0" applyNumberFormat="1" applyFont="1" applyFill="1" applyBorder="1" applyAlignment="1">
      <alignment horizontal="right"/>
    </xf>
    <xf numFmtId="176" fontId="13" fillId="4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/>
    <xf numFmtId="176" fontId="7" fillId="3" borderId="1" xfId="0" applyNumberFormat="1" applyFont="1" applyFill="1" applyBorder="1" applyAlignment="1">
      <alignment horizontal="right"/>
    </xf>
    <xf numFmtId="176" fontId="7" fillId="4" borderId="1" xfId="0" applyNumberFormat="1" applyFont="1" applyFill="1" applyBorder="1" applyAlignment="1">
      <alignment horizontal="right"/>
    </xf>
    <xf numFmtId="178" fontId="4" fillId="0" borderId="10" xfId="14" applyNumberFormat="1" applyFont="1" applyFill="1" applyBorder="1" applyAlignment="1">
      <alignment horizontal="center" vertical="center" wrapText="1"/>
    </xf>
    <xf numFmtId="176" fontId="4" fillId="0" borderId="5" xfId="14" applyNumberFormat="1" applyFont="1" applyFill="1" applyBorder="1" applyAlignment="1">
      <alignment horizontal="center" vertical="center" wrapText="1"/>
    </xf>
    <xf numFmtId="176" fontId="4" fillId="0" borderId="6" xfId="14" applyNumberFormat="1" applyFont="1" applyFill="1" applyBorder="1" applyAlignment="1">
      <alignment horizontal="center" vertical="center" wrapText="1"/>
    </xf>
    <xf numFmtId="176" fontId="4" fillId="0" borderId="9" xfId="14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/>
    <xf numFmtId="0" fontId="1" fillId="5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176" fontId="4" fillId="0" borderId="10" xfId="14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right" wrapText="1"/>
    </xf>
    <xf numFmtId="176" fontId="7" fillId="3" borderId="0" xfId="0" applyNumberFormat="1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wrapText="1"/>
    </xf>
    <xf numFmtId="176" fontId="13" fillId="6" borderId="1" xfId="0" applyNumberFormat="1" applyFont="1" applyFill="1" applyBorder="1" applyAlignment="1">
      <alignment horizontal="right"/>
    </xf>
    <xf numFmtId="176" fontId="13" fillId="6" borderId="0" xfId="0" applyNumberFormat="1" applyFont="1" applyFill="1" applyBorder="1" applyAlignment="1">
      <alignment horizontal="right" wrapText="1"/>
    </xf>
    <xf numFmtId="176" fontId="13" fillId="0" borderId="0" xfId="0" applyNumberFormat="1" applyFont="1" applyFill="1" applyBorder="1" applyAlignment="1">
      <alignment horizontal="right" wrapText="1"/>
    </xf>
    <xf numFmtId="176" fontId="13" fillId="0" borderId="0" xfId="0" applyNumberFormat="1" applyFont="1" applyFill="1" applyBorder="1" applyAlignment="1">
      <alignment horizontal="right"/>
    </xf>
    <xf numFmtId="176" fontId="7" fillId="6" borderId="0" xfId="0" applyNumberFormat="1" applyFont="1" applyFill="1" applyBorder="1" applyAlignment="1">
      <alignment horizontal="right" wrapText="1"/>
    </xf>
    <xf numFmtId="176" fontId="16" fillId="0" borderId="0" xfId="0" applyNumberFormat="1" applyFont="1" applyFill="1" applyBorder="1" applyAlignment="1">
      <alignment horizontal="right" wrapText="1"/>
    </xf>
    <xf numFmtId="176" fontId="7" fillId="7" borderId="1" xfId="0" applyNumberFormat="1" applyFont="1" applyFill="1" applyBorder="1" applyAlignment="1">
      <alignment horizontal="right"/>
    </xf>
    <xf numFmtId="176" fontId="7" fillId="7" borderId="0" xfId="0" applyNumberFormat="1" applyFont="1" applyFill="1" applyBorder="1" applyAlignment="1">
      <alignment horizontal="right" wrapText="1"/>
    </xf>
    <xf numFmtId="176" fontId="7" fillId="6" borderId="1" xfId="0" applyNumberFormat="1" applyFont="1" applyFill="1" applyBorder="1" applyAlignment="1">
      <alignment horizontal="right"/>
    </xf>
    <xf numFmtId="176" fontId="7" fillId="5" borderId="1" xfId="0" applyNumberFormat="1" applyFont="1" applyFill="1" applyBorder="1" applyAlignment="1">
      <alignment horizontal="right"/>
    </xf>
    <xf numFmtId="176" fontId="7" fillId="6" borderId="1" xfId="0" applyNumberFormat="1" applyFont="1" applyFill="1" applyBorder="1" applyAlignment="1">
      <alignment horizontal="right" wrapText="1"/>
    </xf>
    <xf numFmtId="0" fontId="1" fillId="6" borderId="0" xfId="0" applyFont="1" applyFill="1" applyBorder="1" applyAlignment="1"/>
    <xf numFmtId="0" fontId="1" fillId="5" borderId="0" xfId="0" applyFont="1" applyFill="1" applyBorder="1" applyAlignment="1">
      <alignment wrapText="1"/>
    </xf>
    <xf numFmtId="176" fontId="1" fillId="0" borderId="0" xfId="0" applyNumberFormat="1" applyFont="1" applyFill="1" applyAlignment="1"/>
    <xf numFmtId="176" fontId="0" fillId="0" borderId="0" xfId="0" applyNumberFormat="1" applyFill="1" applyAlignment="1">
      <alignment vertical="center" wrapText="1"/>
    </xf>
    <xf numFmtId="0" fontId="17" fillId="0" borderId="0" xfId="0" applyFont="1" applyFill="1" applyBorder="1" applyAlignment="1"/>
    <xf numFmtId="179" fontId="14" fillId="0" borderId="1" xfId="0" applyNumberFormat="1" applyFont="1" applyFill="1" applyBorder="1" applyAlignment="1">
      <alignment wrapText="1"/>
    </xf>
    <xf numFmtId="176" fontId="12" fillId="0" borderId="0" xfId="0" applyNumberFormat="1" applyFont="1" applyFill="1" applyBorder="1" applyAlignment="1"/>
    <xf numFmtId="0" fontId="18" fillId="0" borderId="1" xfId="69" applyFont="1" applyFill="1" applyBorder="1" applyAlignment="1">
      <alignment horizontal="left" vertical="center"/>
    </xf>
    <xf numFmtId="0" fontId="19" fillId="5" borderId="1" xfId="69" applyFont="1" applyFill="1" applyBorder="1" applyAlignment="1">
      <alignment vertical="center"/>
    </xf>
    <xf numFmtId="0" fontId="18" fillId="0" borderId="1" xfId="69" applyFont="1" applyFill="1" applyBorder="1" applyAlignment="1">
      <alignment horizontal="center" vertical="center"/>
    </xf>
    <xf numFmtId="0" fontId="18" fillId="0" borderId="1" xfId="69" applyNumberFormat="1" applyFont="1" applyFill="1" applyBorder="1" applyAlignment="1">
      <alignment horizontal="left" vertical="center"/>
    </xf>
    <xf numFmtId="0" fontId="18" fillId="5" borderId="1" xfId="69" applyFont="1" applyFill="1" applyBorder="1" applyAlignment="1">
      <alignment vertical="center"/>
    </xf>
    <xf numFmtId="176" fontId="0" fillId="0" borderId="0" xfId="0" applyNumberFormat="1">
      <alignment vertical="center"/>
    </xf>
    <xf numFmtId="0" fontId="20" fillId="0" borderId="1" xfId="0" applyFont="1" applyBorder="1">
      <alignment vertical="center"/>
    </xf>
    <xf numFmtId="176" fontId="20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1" fillId="0" borderId="0" xfId="0" applyNumberFormat="1" applyFont="1" applyFill="1" applyBorder="1" applyAlignment="1"/>
    <xf numFmtId="0" fontId="21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22" fillId="0" borderId="1" xfId="0" applyFont="1" applyFill="1" applyBorder="1" applyAlignment="1">
      <alignment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176" fontId="23" fillId="0" borderId="5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left" wrapText="1"/>
    </xf>
    <xf numFmtId="176" fontId="1" fillId="0" borderId="1" xfId="64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wrapText="1"/>
    </xf>
    <xf numFmtId="176" fontId="23" fillId="0" borderId="0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76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10" fontId="3" fillId="0" borderId="0" xfId="0" applyNumberFormat="1" applyFont="1" applyFill="1" applyAlignment="1">
      <alignment horizontal="center"/>
    </xf>
    <xf numFmtId="10" fontId="4" fillId="0" borderId="1" xfId="14" applyNumberFormat="1" applyFont="1" applyFill="1" applyBorder="1" applyAlignment="1">
      <alignment horizontal="center" vertical="center" wrapText="1"/>
    </xf>
    <xf numFmtId="176" fontId="28" fillId="0" borderId="1" xfId="14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176" fontId="30" fillId="0" borderId="1" xfId="1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0" fontId="12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8" fillId="0" borderId="0" xfId="69" applyFont="1" applyFill="1" applyBorder="1" applyAlignment="1">
      <alignment horizontal="left" vertical="center"/>
    </xf>
    <xf numFmtId="0" fontId="19" fillId="0" borderId="0" xfId="69" applyFont="1" applyFill="1" applyBorder="1" applyAlignment="1">
      <alignment vertical="center"/>
    </xf>
    <xf numFmtId="0" fontId="18" fillId="0" borderId="0" xfId="69" applyFont="1" applyFill="1" applyBorder="1" applyAlignment="1">
      <alignment horizontal="center" vertical="center"/>
    </xf>
    <xf numFmtId="0" fontId="18" fillId="0" borderId="0" xfId="69" applyNumberFormat="1" applyFont="1" applyFill="1" applyBorder="1" applyAlignment="1">
      <alignment horizontal="left" vertical="center"/>
    </xf>
    <xf numFmtId="0" fontId="18" fillId="0" borderId="0" xfId="69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176" fontId="0" fillId="7" borderId="0" xfId="0" applyNumberFormat="1" applyFill="1">
      <alignment vertical="center"/>
    </xf>
    <xf numFmtId="0" fontId="31" fillId="0" borderId="0" xfId="0" applyFont="1" applyFill="1">
      <alignment vertical="center"/>
    </xf>
    <xf numFmtId="0" fontId="3" fillId="7" borderId="0" xfId="14" applyFont="1" applyFill="1" applyAlignment="1">
      <alignment horizontal="center"/>
    </xf>
    <xf numFmtId="176" fontId="3" fillId="7" borderId="0" xfId="14" applyNumberFormat="1" applyFont="1" applyFill="1" applyAlignment="1">
      <alignment horizontal="center"/>
    </xf>
    <xf numFmtId="176" fontId="3" fillId="0" borderId="0" xfId="14" applyNumberFormat="1" applyFont="1" applyFill="1" applyAlignment="1">
      <alignment horizontal="center"/>
    </xf>
    <xf numFmtId="0" fontId="32" fillId="7" borderId="0" xfId="14" applyFont="1" applyFill="1" applyBorder="1" applyAlignment="1">
      <alignment horizontal="center"/>
    </xf>
    <xf numFmtId="176" fontId="33" fillId="7" borderId="11" xfId="14" applyNumberFormat="1" applyFont="1" applyFill="1" applyBorder="1" applyAlignment="1">
      <alignment horizontal="center"/>
    </xf>
    <xf numFmtId="176" fontId="33" fillId="7" borderId="0" xfId="14" applyNumberFormat="1" applyFont="1" applyFill="1" applyBorder="1" applyAlignment="1">
      <alignment horizontal="center"/>
    </xf>
    <xf numFmtId="176" fontId="33" fillId="0" borderId="0" xfId="14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4" fillId="7" borderId="1" xfId="14" applyFont="1" applyFill="1" applyBorder="1" applyAlignment="1">
      <alignment horizontal="center" vertical="center" wrapText="1"/>
    </xf>
    <xf numFmtId="176" fontId="5" fillId="7" borderId="5" xfId="14" applyNumberFormat="1" applyFont="1" applyFill="1" applyBorder="1" applyAlignment="1">
      <alignment horizontal="center" vertical="center"/>
    </xf>
    <xf numFmtId="176" fontId="5" fillId="7" borderId="6" xfId="14" applyNumberFormat="1" applyFont="1" applyFill="1" applyBorder="1" applyAlignment="1">
      <alignment horizontal="center" vertical="center"/>
    </xf>
    <xf numFmtId="176" fontId="5" fillId="0" borderId="6" xfId="14" applyNumberFormat="1" applyFont="1" applyFill="1" applyBorder="1" applyAlignment="1">
      <alignment horizontal="center" vertical="center"/>
    </xf>
    <xf numFmtId="176" fontId="4" fillId="7" borderId="1" xfId="14" applyNumberFormat="1" applyFont="1" applyFill="1" applyBorder="1" applyAlignment="1">
      <alignment horizontal="center" vertical="center" wrapText="1"/>
    </xf>
    <xf numFmtId="0" fontId="6" fillId="7" borderId="1" xfId="14" applyFont="1" applyFill="1" applyBorder="1" applyAlignment="1">
      <alignment horizontal="center"/>
    </xf>
    <xf numFmtId="3" fontId="7" fillId="0" borderId="1" xfId="14" applyNumberFormat="1" applyFont="1" applyFill="1" applyBorder="1" applyAlignment="1">
      <alignment horizontal="right"/>
    </xf>
    <xf numFmtId="3" fontId="7" fillId="7" borderId="1" xfId="14" applyNumberFormat="1" applyFont="1" applyFill="1" applyBorder="1" applyAlignment="1">
      <alignment horizontal="right"/>
    </xf>
    <xf numFmtId="10" fontId="7" fillId="7" borderId="1" xfId="14" applyNumberFormat="1" applyFont="1" applyFill="1" applyBorder="1" applyAlignment="1">
      <alignment horizontal="right"/>
    </xf>
    <xf numFmtId="0" fontId="7" fillId="7" borderId="1" xfId="14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34" fillId="7" borderId="1" xfId="14" applyFont="1" applyFill="1" applyBorder="1" applyAlignment="1">
      <alignment horizontal="center" vertical="center"/>
    </xf>
    <xf numFmtId="0" fontId="35" fillId="7" borderId="1" xfId="14" applyFont="1" applyFill="1" applyBorder="1" applyAlignment="1">
      <alignment horizontal="center"/>
    </xf>
    <xf numFmtId="0" fontId="36" fillId="7" borderId="1" xfId="14" applyFont="1" applyFill="1" applyBorder="1" applyAlignment="1">
      <alignment horizontal="center"/>
    </xf>
    <xf numFmtId="3" fontId="13" fillId="0" borderId="1" xfId="14" applyNumberFormat="1" applyFont="1" applyFill="1" applyBorder="1" applyAlignment="1">
      <alignment horizontal="right"/>
    </xf>
    <xf numFmtId="3" fontId="37" fillId="0" borderId="1" xfId="0" applyNumberFormat="1" applyFont="1" applyFill="1" applyBorder="1" applyAlignment="1" applyProtection="1">
      <alignment horizontal="right" vertical="center"/>
    </xf>
    <xf numFmtId="0" fontId="6" fillId="7" borderId="1" xfId="14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right"/>
    </xf>
    <xf numFmtId="3" fontId="38" fillId="0" borderId="1" xfId="0" applyNumberFormat="1" applyFont="1" applyFill="1" applyBorder="1" applyAlignment="1" applyProtection="1">
      <alignment horizontal="right" vertical="center"/>
    </xf>
    <xf numFmtId="0" fontId="11" fillId="7" borderId="1" xfId="14" applyFont="1" applyFill="1" applyBorder="1" applyAlignment="1">
      <alignment horizontal="center"/>
    </xf>
    <xf numFmtId="3" fontId="7" fillId="5" borderId="1" xfId="14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7" borderId="0" xfId="0" applyNumberForma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76" fontId="5" fillId="7" borderId="9" xfId="14" applyNumberFormat="1" applyFont="1" applyFill="1" applyBorder="1" applyAlignment="1">
      <alignment horizontal="center" vertical="center"/>
    </xf>
    <xf numFmtId="176" fontId="4" fillId="0" borderId="0" xfId="14" applyNumberFormat="1" applyFont="1" applyFill="1" applyBorder="1" applyAlignment="1">
      <alignment horizontal="center" vertical="center" wrapText="1"/>
    </xf>
    <xf numFmtId="10" fontId="7" fillId="0" borderId="1" xfId="14" applyNumberFormat="1" applyFont="1" applyFill="1" applyBorder="1" applyAlignment="1">
      <alignment horizontal="right"/>
    </xf>
    <xf numFmtId="10" fontId="0" fillId="0" borderId="0" xfId="0" applyNumberFormat="1" applyFill="1">
      <alignment vertical="center"/>
    </xf>
    <xf numFmtId="176" fontId="7" fillId="0" borderId="0" xfId="14" applyNumberFormat="1" applyFont="1" applyFill="1" applyAlignment="1">
      <alignment horizontal="right"/>
    </xf>
    <xf numFmtId="176" fontId="7" fillId="0" borderId="0" xfId="14" applyNumberFormat="1" applyFont="1" applyFill="1" applyBorder="1" applyAlignment="1">
      <alignment horizontal="right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警告文本" xfId="15" builtinId="11"/>
    <cellStyle name="_ET_STYLE_NoName_00_ 4" xfId="16"/>
    <cellStyle name="60% - 强调文字颜色 2" xfId="17" builtinId="36"/>
    <cellStyle name="标题 4" xfId="18" builtinId="19"/>
    <cellStyle name="_ET_STYLE_NoName_00_" xfId="19"/>
    <cellStyle name="标题" xfId="20" builtinId="15"/>
    <cellStyle name="常规 2 5" xfId="21"/>
    <cellStyle name="解释性文本" xfId="22" builtinId="53"/>
    <cellStyle name="标题 1" xfId="23" builtinId="16"/>
    <cellStyle name="_ET_STYLE_NoName_00_ 2" xfId="24"/>
    <cellStyle name="标题 2" xfId="25" builtinId="17"/>
    <cellStyle name="_ET_STYLE_NoName_00_ 3" xfId="26"/>
    <cellStyle name="标题 3" xfId="27" builtinId="18"/>
    <cellStyle name="货币[0] 2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_ET_STYLE_NoName_00_ 2 2" xfId="62"/>
    <cellStyle name="_ET_STYLE_NoName_00_ 3 2" xfId="63"/>
    <cellStyle name="常规 2" xfId="64"/>
    <cellStyle name="常规 2 4" xfId="65"/>
    <cellStyle name="常规 3 4" xfId="66"/>
    <cellStyle name="常规 4" xfId="67"/>
    <cellStyle name="常规 4 2" xfId="68"/>
    <cellStyle name="常规 47" xfId="69"/>
    <cellStyle name="千位分隔 2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view="pageLayout" zoomScaleNormal="100" topLeftCell="A4" workbookViewId="0">
      <selection activeCell="F5" sqref="F$1:F$1048576"/>
    </sheetView>
  </sheetViews>
  <sheetFormatPr defaultColWidth="9" defaultRowHeight="13.5"/>
  <cols>
    <col min="1" max="1" width="28.3916666666667" style="5" customWidth="1"/>
    <col min="2" max="3" width="16.375" style="139" customWidth="1"/>
    <col min="4" max="4" width="12.125" style="140" customWidth="1"/>
    <col min="5" max="5" width="16.375" style="139" hidden="1" customWidth="1"/>
    <col min="6" max="6" width="17.625" style="139" customWidth="1"/>
    <col min="7" max="7" width="15.8916666666667" style="139" customWidth="1"/>
    <col min="8" max="8" width="17.375" style="139" customWidth="1"/>
    <col min="9" max="9" width="14.25" style="139" customWidth="1"/>
    <col min="10" max="10" width="51.375" style="5" customWidth="1"/>
    <col min="11" max="11" width="16.375" style="5" customWidth="1"/>
    <col min="12" max="12" width="16.125" style="5" customWidth="1"/>
    <col min="13" max="13" width="29.375" style="5" customWidth="1"/>
    <col min="14" max="16384" width="9" style="5"/>
  </cols>
  <sheetData>
    <row r="1" ht="12" customHeight="1" spans="1:1">
      <c r="A1" s="141" t="s">
        <v>0</v>
      </c>
    </row>
    <row r="2" ht="22.5" spans="1:9">
      <c r="A2" s="142" t="s">
        <v>1</v>
      </c>
      <c r="B2" s="143"/>
      <c r="C2" s="143"/>
      <c r="D2" s="143"/>
      <c r="E2" s="143"/>
      <c r="F2" s="144"/>
      <c r="G2" s="143"/>
      <c r="H2" s="143"/>
      <c r="I2" s="144"/>
    </row>
    <row r="3" ht="14.25" spans="1:9">
      <c r="A3" s="145"/>
      <c r="B3" s="146"/>
      <c r="C3" s="147"/>
      <c r="D3" s="147"/>
      <c r="E3" s="147"/>
      <c r="F3" s="148"/>
      <c r="G3" s="147"/>
      <c r="H3" s="149" t="s">
        <v>2</v>
      </c>
      <c r="I3" s="177"/>
    </row>
    <row r="4" ht="18" customHeight="1" spans="1:9">
      <c r="A4" s="150" t="s">
        <v>3</v>
      </c>
      <c r="B4" s="151" t="s">
        <v>4</v>
      </c>
      <c r="C4" s="152"/>
      <c r="D4" s="152"/>
      <c r="E4" s="152"/>
      <c r="F4" s="153"/>
      <c r="G4" s="152"/>
      <c r="H4" s="152"/>
      <c r="I4" s="178"/>
    </row>
    <row r="5" ht="29.1" customHeight="1" spans="1:13">
      <c r="A5" s="150"/>
      <c r="B5" s="47" t="s">
        <v>5</v>
      </c>
      <c r="C5" s="47" t="s">
        <v>6</v>
      </c>
      <c r="D5" s="47" t="s">
        <v>7</v>
      </c>
      <c r="E5" s="154" t="s">
        <v>8</v>
      </c>
      <c r="F5" s="47" t="s">
        <v>9</v>
      </c>
      <c r="G5" s="154" t="s">
        <v>10</v>
      </c>
      <c r="H5" s="154" t="s">
        <v>11</v>
      </c>
      <c r="I5" s="47" t="s">
        <v>12</v>
      </c>
      <c r="M5" s="179"/>
    </row>
    <row r="6" spans="1:12">
      <c r="A6" s="155" t="s">
        <v>13</v>
      </c>
      <c r="B6" s="156">
        <f>B17+B24</f>
        <v>50552</v>
      </c>
      <c r="C6" s="156">
        <f>C17+C24</f>
        <v>54916</v>
      </c>
      <c r="D6" s="156">
        <f>D17+D24</f>
        <v>35794</v>
      </c>
      <c r="E6" s="157">
        <f>E17+E24</f>
        <v>51150</v>
      </c>
      <c r="F6" s="156">
        <f>F17+F24</f>
        <v>50872</v>
      </c>
      <c r="G6" s="158">
        <f>(F6-B6)/B6</f>
        <v>0.0063301155246076</v>
      </c>
      <c r="H6" s="157">
        <f>F6-C6</f>
        <v>-4044.00000000004</v>
      </c>
      <c r="I6" s="180">
        <f>H6/C6</f>
        <v>-0.0736397406948801</v>
      </c>
      <c r="J6" s="181"/>
      <c r="L6" s="139"/>
    </row>
    <row r="7" ht="14.25" spans="1:10">
      <c r="A7" s="159" t="s">
        <v>14</v>
      </c>
      <c r="B7" s="156">
        <v>14461</v>
      </c>
      <c r="C7" s="156">
        <v>17860</v>
      </c>
      <c r="D7" s="160">
        <v>11868</v>
      </c>
      <c r="E7" s="157">
        <v>17300</v>
      </c>
      <c r="F7" s="156">
        <f>D7/9*12</f>
        <v>15824</v>
      </c>
      <c r="G7" s="158">
        <f t="shared" ref="G7:G34" si="0">(F7-B7)/B7</f>
        <v>0.0942535094391812</v>
      </c>
      <c r="H7" s="157">
        <f>F7-C7</f>
        <v>-2036</v>
      </c>
      <c r="I7" s="180">
        <f t="shared" ref="I7:I33" si="1">H7/C7</f>
        <v>-0.113997760358343</v>
      </c>
      <c r="J7" s="181"/>
    </row>
    <row r="8" spans="1:10">
      <c r="A8" s="159" t="s">
        <v>15</v>
      </c>
      <c r="B8" s="156"/>
      <c r="C8" s="156"/>
      <c r="D8" s="161"/>
      <c r="E8" s="162"/>
      <c r="F8" s="156">
        <f t="shared" ref="F8:F13" si="2">D8/9*12</f>
        <v>0</v>
      </c>
      <c r="G8" s="158"/>
      <c r="H8" s="156"/>
      <c r="I8" s="180"/>
      <c r="J8" s="181"/>
    </row>
    <row r="9" ht="14.25" spans="1:11">
      <c r="A9" s="159" t="s">
        <v>16</v>
      </c>
      <c r="B9" s="156">
        <v>4522</v>
      </c>
      <c r="C9" s="156">
        <v>6593</v>
      </c>
      <c r="D9" s="160">
        <v>3003</v>
      </c>
      <c r="E9" s="156">
        <v>12200</v>
      </c>
      <c r="F9" s="156">
        <f t="shared" si="2"/>
        <v>4004</v>
      </c>
      <c r="G9" s="158">
        <f t="shared" si="0"/>
        <v>-0.114551083591331</v>
      </c>
      <c r="H9" s="156">
        <f t="shared" ref="H7:H33" si="3">F9-C9</f>
        <v>-2589</v>
      </c>
      <c r="I9" s="180">
        <f t="shared" si="1"/>
        <v>-0.392689215834977</v>
      </c>
      <c r="J9" s="181"/>
      <c r="K9" s="182"/>
    </row>
    <row r="10" ht="14.25" spans="1:11">
      <c r="A10" s="159" t="s">
        <v>17</v>
      </c>
      <c r="B10" s="156">
        <v>1345</v>
      </c>
      <c r="C10" s="156">
        <v>2000</v>
      </c>
      <c r="D10" s="160">
        <v>896</v>
      </c>
      <c r="E10" s="156">
        <v>2950</v>
      </c>
      <c r="F10" s="156">
        <f t="shared" si="2"/>
        <v>1194.66666666667</v>
      </c>
      <c r="G10" s="158">
        <f t="shared" si="0"/>
        <v>-0.111771995043368</v>
      </c>
      <c r="H10" s="156">
        <f t="shared" si="3"/>
        <v>-805.33333333333</v>
      </c>
      <c r="I10" s="180">
        <f t="shared" si="1"/>
        <v>-0.402666666666665</v>
      </c>
      <c r="J10" s="181"/>
      <c r="K10" s="182"/>
    </row>
    <row r="11" spans="1:11">
      <c r="A11" s="159" t="s">
        <v>18</v>
      </c>
      <c r="B11" s="156"/>
      <c r="C11" s="156">
        <v>0</v>
      </c>
      <c r="D11" s="156">
        <v>3</v>
      </c>
      <c r="E11" s="156"/>
      <c r="F11" s="156">
        <f t="shared" si="2"/>
        <v>4</v>
      </c>
      <c r="G11" s="158"/>
      <c r="H11" s="156">
        <f t="shared" si="3"/>
        <v>4</v>
      </c>
      <c r="I11" s="180"/>
      <c r="J11" s="181"/>
      <c r="K11" s="182"/>
    </row>
    <row r="12" ht="14.25" spans="1:10">
      <c r="A12" s="159" t="s">
        <v>19</v>
      </c>
      <c r="B12" s="156">
        <v>6842</v>
      </c>
      <c r="C12" s="156">
        <v>6755</v>
      </c>
      <c r="D12" s="160">
        <v>5027</v>
      </c>
      <c r="E12" s="156">
        <v>4600</v>
      </c>
      <c r="F12" s="156">
        <f t="shared" si="2"/>
        <v>6702.66666666667</v>
      </c>
      <c r="G12" s="158">
        <f t="shared" si="0"/>
        <v>-0.0203644158628077</v>
      </c>
      <c r="H12" s="156">
        <f t="shared" si="3"/>
        <v>-52.3333333333303</v>
      </c>
      <c r="I12" s="180">
        <f t="shared" si="1"/>
        <v>-0.00774734764372025</v>
      </c>
      <c r="J12" s="181"/>
    </row>
    <row r="13" ht="14.25" spans="1:10">
      <c r="A13" s="159" t="s">
        <v>20</v>
      </c>
      <c r="B13" s="156">
        <v>2293</v>
      </c>
      <c r="C13" s="156">
        <v>3700</v>
      </c>
      <c r="D13" s="160">
        <v>1424</v>
      </c>
      <c r="E13" s="156">
        <v>2400</v>
      </c>
      <c r="F13" s="156">
        <f t="shared" si="2"/>
        <v>1898.66666666667</v>
      </c>
      <c r="G13" s="158">
        <f t="shared" si="0"/>
        <v>-0.171972670446284</v>
      </c>
      <c r="H13" s="156">
        <f t="shared" si="3"/>
        <v>-1801.33333333333</v>
      </c>
      <c r="I13" s="180">
        <f t="shared" si="1"/>
        <v>-0.486846846846846</v>
      </c>
      <c r="J13" s="181"/>
    </row>
    <row r="14" ht="14.25" spans="1:10">
      <c r="A14" s="159" t="s">
        <v>21</v>
      </c>
      <c r="B14" s="156">
        <v>8478</v>
      </c>
      <c r="C14" s="156">
        <v>8100</v>
      </c>
      <c r="D14" s="160">
        <v>4667</v>
      </c>
      <c r="E14" s="156">
        <v>2800</v>
      </c>
      <c r="F14" s="156">
        <v>7500</v>
      </c>
      <c r="G14" s="158">
        <f t="shared" si="0"/>
        <v>-0.115357395612173</v>
      </c>
      <c r="H14" s="156">
        <f t="shared" si="3"/>
        <v>-600</v>
      </c>
      <c r="I14" s="180">
        <f t="shared" si="1"/>
        <v>-0.0740740740740741</v>
      </c>
      <c r="J14" s="181"/>
    </row>
    <row r="15" ht="14.25" spans="1:10">
      <c r="A15" s="159" t="s">
        <v>22</v>
      </c>
      <c r="B15" s="156">
        <v>4229</v>
      </c>
      <c r="C15" s="156">
        <v>5164</v>
      </c>
      <c r="D15" s="160">
        <v>3433</v>
      </c>
      <c r="E15" s="156">
        <v>5000</v>
      </c>
      <c r="F15" s="156">
        <f>D15/9*12</f>
        <v>4577.33333333333</v>
      </c>
      <c r="G15" s="158">
        <f t="shared" si="0"/>
        <v>0.0823677780405132</v>
      </c>
      <c r="H15" s="156">
        <f t="shared" si="3"/>
        <v>-586.66666666667</v>
      </c>
      <c r="I15" s="180">
        <f t="shared" si="1"/>
        <v>-0.113607022979603</v>
      </c>
      <c r="J15" s="181"/>
    </row>
    <row r="16" ht="14.25" spans="1:10">
      <c r="A16" s="159" t="s">
        <v>23</v>
      </c>
      <c r="B16" s="156">
        <v>-2</v>
      </c>
      <c r="C16" s="163"/>
      <c r="D16" s="160"/>
      <c r="E16" s="156"/>
      <c r="F16" s="156">
        <f>D16/8*12</f>
        <v>0</v>
      </c>
      <c r="G16" s="158">
        <f t="shared" si="0"/>
        <v>-1</v>
      </c>
      <c r="H16" s="156">
        <f t="shared" si="3"/>
        <v>0</v>
      </c>
      <c r="I16" s="180"/>
      <c r="J16" s="181"/>
    </row>
    <row r="17" spans="1:10">
      <c r="A17" s="164" t="s">
        <v>24</v>
      </c>
      <c r="B17" s="156">
        <f>SUM(B7:B16)</f>
        <v>42168</v>
      </c>
      <c r="C17" s="156">
        <f>SUM(C7:C16)</f>
        <v>50172</v>
      </c>
      <c r="D17" s="156">
        <f>SUM(D7:D16)</f>
        <v>30321</v>
      </c>
      <c r="E17" s="156">
        <f>SUM(E7:E16)</f>
        <v>47250</v>
      </c>
      <c r="F17" s="156">
        <f>SUM(F7:F16)</f>
        <v>41705.3333333333</v>
      </c>
      <c r="G17" s="158">
        <f t="shared" si="0"/>
        <v>-0.0109719850755715</v>
      </c>
      <c r="H17" s="156">
        <f t="shared" si="3"/>
        <v>-8466.6666666667</v>
      </c>
      <c r="I17" s="180">
        <f t="shared" si="1"/>
        <v>-0.168752823620081</v>
      </c>
      <c r="J17" s="181"/>
    </row>
    <row r="18" spans="1:10">
      <c r="A18" s="165"/>
      <c r="B18" s="156"/>
      <c r="C18" s="156"/>
      <c r="D18" s="156"/>
      <c r="E18" s="156"/>
      <c r="F18" s="156"/>
      <c r="G18" s="158"/>
      <c r="H18" s="156">
        <f t="shared" si="3"/>
        <v>0</v>
      </c>
      <c r="I18" s="180"/>
      <c r="J18" s="181"/>
    </row>
    <row r="19" ht="15" spans="1:10">
      <c r="A19" s="166" t="s">
        <v>25</v>
      </c>
      <c r="B19" s="167">
        <v>1798</v>
      </c>
      <c r="C19" s="167">
        <v>2000</v>
      </c>
      <c r="D19" s="160">
        <v>2014</v>
      </c>
      <c r="E19" s="156">
        <v>1700</v>
      </c>
      <c r="F19" s="156">
        <v>2500</v>
      </c>
      <c r="G19" s="158">
        <f t="shared" si="0"/>
        <v>0.390433815350389</v>
      </c>
      <c r="H19" s="156">
        <f t="shared" si="3"/>
        <v>500</v>
      </c>
      <c r="I19" s="180">
        <f t="shared" si="1"/>
        <v>0.25</v>
      </c>
      <c r="J19" s="181"/>
    </row>
    <row r="20" ht="15" spans="1:10">
      <c r="A20" s="166" t="s">
        <v>26</v>
      </c>
      <c r="B20" s="167">
        <v>813</v>
      </c>
      <c r="C20" s="167">
        <v>224</v>
      </c>
      <c r="D20" s="160">
        <v>408</v>
      </c>
      <c r="E20" s="156">
        <v>100</v>
      </c>
      <c r="F20" s="156">
        <f>D20/9*12</f>
        <v>544</v>
      </c>
      <c r="G20" s="158">
        <f t="shared" si="0"/>
        <v>-0.330873308733087</v>
      </c>
      <c r="H20" s="156">
        <f t="shared" si="3"/>
        <v>320</v>
      </c>
      <c r="I20" s="180">
        <f t="shared" si="1"/>
        <v>1.42857142857143</v>
      </c>
      <c r="J20" s="181"/>
    </row>
    <row r="21" ht="15" spans="1:10">
      <c r="A21" s="166" t="s">
        <v>27</v>
      </c>
      <c r="B21" s="167">
        <v>966</v>
      </c>
      <c r="C21" s="167">
        <v>420</v>
      </c>
      <c r="D21" s="160">
        <v>235</v>
      </c>
      <c r="E21" s="156">
        <v>500</v>
      </c>
      <c r="F21" s="156">
        <f>D21/9*12</f>
        <v>313.333333333333</v>
      </c>
      <c r="G21" s="158">
        <f t="shared" si="0"/>
        <v>-0.675638371290545</v>
      </c>
      <c r="H21" s="156">
        <f t="shared" si="3"/>
        <v>-106.666666666667</v>
      </c>
      <c r="I21" s="180">
        <f t="shared" si="1"/>
        <v>-0.253968253968255</v>
      </c>
      <c r="J21" s="181"/>
    </row>
    <row r="22" ht="15" spans="1:10">
      <c r="A22" s="166" t="s">
        <v>28</v>
      </c>
      <c r="B22" s="167">
        <v>4718</v>
      </c>
      <c r="C22" s="167">
        <v>2100</v>
      </c>
      <c r="D22" s="160">
        <v>2809</v>
      </c>
      <c r="E22" s="156">
        <v>1600</v>
      </c>
      <c r="F22" s="156">
        <v>5800</v>
      </c>
      <c r="G22" s="158">
        <f t="shared" si="0"/>
        <v>0.229334463755829</v>
      </c>
      <c r="H22" s="156">
        <f t="shared" si="3"/>
        <v>3700</v>
      </c>
      <c r="I22" s="180">
        <f t="shared" si="1"/>
        <v>1.76190476190476</v>
      </c>
      <c r="J22" s="181"/>
    </row>
    <row r="23" ht="15" spans="1:10">
      <c r="A23" s="166" t="s">
        <v>29</v>
      </c>
      <c r="B23" s="156">
        <v>89</v>
      </c>
      <c r="C23" s="156"/>
      <c r="D23" s="160">
        <v>7</v>
      </c>
      <c r="E23" s="156"/>
      <c r="F23" s="156">
        <f>D23/9*12</f>
        <v>9.33333333333333</v>
      </c>
      <c r="G23" s="158">
        <f t="shared" si="0"/>
        <v>-0.895131086142322</v>
      </c>
      <c r="H23" s="156">
        <f t="shared" si="3"/>
        <v>9.33333333333333</v>
      </c>
      <c r="I23" s="180"/>
      <c r="J23" s="181"/>
    </row>
    <row r="24" spans="1:10">
      <c r="A24" s="164" t="s">
        <v>30</v>
      </c>
      <c r="B24" s="156">
        <f t="shared" ref="B24:F24" si="4">SUM(B19:B23)</f>
        <v>8384</v>
      </c>
      <c r="C24" s="156">
        <f t="shared" si="4"/>
        <v>4744</v>
      </c>
      <c r="D24" s="156">
        <f t="shared" si="4"/>
        <v>5473</v>
      </c>
      <c r="E24" s="156">
        <f t="shared" si="4"/>
        <v>3900</v>
      </c>
      <c r="F24" s="156">
        <f t="shared" si="4"/>
        <v>9166.66666666667</v>
      </c>
      <c r="G24" s="158">
        <f t="shared" si="0"/>
        <v>0.0933524173027993</v>
      </c>
      <c r="H24" s="156">
        <f t="shared" si="3"/>
        <v>4422.66666666667</v>
      </c>
      <c r="I24" s="180">
        <f t="shared" si="1"/>
        <v>0.932265317594155</v>
      </c>
      <c r="J24" s="181"/>
    </row>
    <row r="25" spans="1:10">
      <c r="A25" s="159"/>
      <c r="B25" s="156"/>
      <c r="C25" s="156"/>
      <c r="D25" s="156"/>
      <c r="E25" s="156"/>
      <c r="F25" s="156"/>
      <c r="G25" s="158"/>
      <c r="H25" s="156">
        <f t="shared" si="3"/>
        <v>0</v>
      </c>
      <c r="I25" s="180"/>
      <c r="J25" s="139"/>
    </row>
    <row r="26" spans="1:13">
      <c r="A26" s="155" t="s">
        <v>31</v>
      </c>
      <c r="B26" s="156">
        <v>108745</v>
      </c>
      <c r="C26" s="167">
        <v>67370</v>
      </c>
      <c r="D26" s="168">
        <v>105230</v>
      </c>
      <c r="E26" s="156">
        <v>50192</v>
      </c>
      <c r="F26" s="156">
        <v>108000</v>
      </c>
      <c r="G26" s="158">
        <f t="shared" si="0"/>
        <v>-0.00685088969607798</v>
      </c>
      <c r="H26" s="156">
        <f t="shared" si="3"/>
        <v>40630</v>
      </c>
      <c r="I26" s="180">
        <f t="shared" si="1"/>
        <v>0.603087427638415</v>
      </c>
      <c r="J26" s="139"/>
      <c r="M26" s="183"/>
    </row>
    <row r="27" ht="12.75" customHeight="1" spans="1:10">
      <c r="A27" s="159"/>
      <c r="B27" s="156"/>
      <c r="C27" s="156"/>
      <c r="D27" s="156"/>
      <c r="E27" s="156"/>
      <c r="F27" s="156"/>
      <c r="G27" s="158"/>
      <c r="H27" s="156">
        <f t="shared" si="3"/>
        <v>0</v>
      </c>
      <c r="I27" s="180"/>
      <c r="J27" s="139"/>
    </row>
    <row r="28" ht="12.75" customHeight="1" spans="1:10">
      <c r="A28" s="155" t="s">
        <v>32</v>
      </c>
      <c r="B28" s="156">
        <f>B6+B26</f>
        <v>159297</v>
      </c>
      <c r="C28" s="156">
        <f>C6+C26</f>
        <v>122286</v>
      </c>
      <c r="D28" s="156">
        <f>D6+D26</f>
        <v>141024</v>
      </c>
      <c r="E28" s="156">
        <f>E6+E26</f>
        <v>101342</v>
      </c>
      <c r="F28" s="156">
        <f>F6+F26</f>
        <v>158872</v>
      </c>
      <c r="G28" s="158">
        <f t="shared" si="0"/>
        <v>-0.00266797240374897</v>
      </c>
      <c r="H28" s="156">
        <f t="shared" si="3"/>
        <v>36586</v>
      </c>
      <c r="I28" s="180">
        <f t="shared" si="1"/>
        <v>0.299183880411494</v>
      </c>
      <c r="J28" s="139"/>
    </row>
    <row r="29" spans="1:13">
      <c r="A29" s="169" t="s">
        <v>33</v>
      </c>
      <c r="B29" s="156">
        <v>6725</v>
      </c>
      <c r="C29" s="170"/>
      <c r="D29" s="170"/>
      <c r="E29" s="156">
        <v>10820</v>
      </c>
      <c r="F29" s="170"/>
      <c r="G29" s="158">
        <f t="shared" si="0"/>
        <v>-1</v>
      </c>
      <c r="H29" s="156">
        <f t="shared" si="3"/>
        <v>0</v>
      </c>
      <c r="I29" s="180" t="e">
        <f t="shared" si="1"/>
        <v>#DIV/0!</v>
      </c>
      <c r="J29" s="139"/>
      <c r="M29" s="183"/>
    </row>
    <row r="30" spans="1:10">
      <c r="A30" s="169"/>
      <c r="B30" s="156"/>
      <c r="C30" s="156"/>
      <c r="D30" s="156"/>
      <c r="E30" s="156"/>
      <c r="F30" s="156"/>
      <c r="G30" s="158"/>
      <c r="H30" s="156">
        <f t="shared" si="3"/>
        <v>0</v>
      </c>
      <c r="I30" s="180"/>
      <c r="J30" s="139"/>
    </row>
    <row r="31" ht="25" customHeight="1" spans="1:13">
      <c r="A31" s="169" t="s">
        <v>34</v>
      </c>
      <c r="B31" s="156">
        <v>13948</v>
      </c>
      <c r="C31" s="170">
        <v>30747</v>
      </c>
      <c r="D31" s="170">
        <v>39327</v>
      </c>
      <c r="E31" s="156">
        <v>41</v>
      </c>
      <c r="F31" s="170">
        <v>39327</v>
      </c>
      <c r="G31" s="158">
        <f t="shared" si="0"/>
        <v>1.81954402064812</v>
      </c>
      <c r="H31" s="156">
        <f t="shared" si="3"/>
        <v>8580</v>
      </c>
      <c r="I31" s="180">
        <f t="shared" si="1"/>
        <v>0.279051614791687</v>
      </c>
      <c r="J31" s="85"/>
      <c r="M31" s="183"/>
    </row>
    <row r="32" spans="1:13">
      <c r="A32" s="169" t="s">
        <v>35</v>
      </c>
      <c r="B32" s="156">
        <v>8844</v>
      </c>
      <c r="C32" s="156"/>
      <c r="D32" s="171">
        <v>5889</v>
      </c>
      <c r="E32" s="156"/>
      <c r="F32" s="171">
        <v>6789</v>
      </c>
      <c r="G32" s="158">
        <f t="shared" si="0"/>
        <v>-0.23236092265943</v>
      </c>
      <c r="H32" s="156">
        <f t="shared" si="3"/>
        <v>6789</v>
      </c>
      <c r="I32" s="180">
        <v>1</v>
      </c>
      <c r="J32" s="139"/>
      <c r="M32" s="182"/>
    </row>
    <row r="33" spans="1:13">
      <c r="A33" s="169" t="s">
        <v>36</v>
      </c>
      <c r="B33" s="156"/>
      <c r="C33" s="156"/>
      <c r="D33" s="171"/>
      <c r="E33" s="156"/>
      <c r="F33" s="171">
        <v>4500</v>
      </c>
      <c r="G33" s="158"/>
      <c r="H33" s="156"/>
      <c r="I33" s="180"/>
      <c r="J33" s="139"/>
      <c r="M33" s="182"/>
    </row>
    <row r="34" spans="1:13">
      <c r="A34" s="169" t="s">
        <v>37</v>
      </c>
      <c r="B34" s="156">
        <v>616</v>
      </c>
      <c r="C34" s="156"/>
      <c r="D34" s="171"/>
      <c r="E34" s="156"/>
      <c r="F34" s="171"/>
      <c r="G34" s="158">
        <f>(F34-B34)/B34</f>
        <v>-1</v>
      </c>
      <c r="H34" s="156">
        <v>616</v>
      </c>
      <c r="I34" s="180"/>
      <c r="J34" s="139"/>
      <c r="M34" s="182"/>
    </row>
    <row r="35" ht="21" customHeight="1" spans="1:13">
      <c r="A35" s="172" t="s">
        <v>38</v>
      </c>
      <c r="B35" s="156">
        <f>B28+B29+B31+B32+B34+B33</f>
        <v>189430</v>
      </c>
      <c r="C35" s="156">
        <f>C28+C29+C31+C32+C34+C33</f>
        <v>153033</v>
      </c>
      <c r="D35" s="156">
        <f>D28+D29+D31+D32+D34+D33</f>
        <v>186240</v>
      </c>
      <c r="E35" s="173">
        <f>E28+E29+E31+E32+E34+E33</f>
        <v>112203</v>
      </c>
      <c r="F35" s="156">
        <f>F28+F29+F31+F32+F34+F33</f>
        <v>209488</v>
      </c>
      <c r="G35" s="158">
        <f>(F35-B35)/B35</f>
        <v>0.105886079290503</v>
      </c>
      <c r="H35" s="156">
        <f>F35-C35</f>
        <v>56455</v>
      </c>
      <c r="I35" s="180">
        <f>H35/C35</f>
        <v>0.36890735985049</v>
      </c>
      <c r="J35" s="139"/>
      <c r="M35" s="139"/>
    </row>
    <row r="36" spans="1:8">
      <c r="A36" s="174"/>
      <c r="B36" s="175"/>
      <c r="C36" s="175"/>
      <c r="D36" s="176"/>
      <c r="E36" s="175"/>
      <c r="F36" s="175"/>
      <c r="G36" s="175"/>
      <c r="H36" s="175"/>
    </row>
    <row r="37" spans="4:4">
      <c r="D37" s="176"/>
    </row>
  </sheetData>
  <mergeCells count="3">
    <mergeCell ref="A2:H2"/>
    <mergeCell ref="B4:I4"/>
    <mergeCell ref="A4:A5"/>
  </mergeCells>
  <pageMargins left="0.751388888888889" right="0.751388888888889" top="0.471527777777778" bottom="1" header="0.354166666666667" footer="0.511805555555556"/>
  <pageSetup paperSize="9" scale="91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0"/>
  <sheetViews>
    <sheetView tabSelected="1" zoomScale="70" zoomScaleNormal="70" workbookViewId="0">
      <selection activeCell="AD15" sqref="AD15"/>
    </sheetView>
  </sheetViews>
  <sheetFormatPr defaultColWidth="9.75" defaultRowHeight="14.25"/>
  <cols>
    <col min="1" max="1" width="24.5" style="46" customWidth="1"/>
    <col min="2" max="2" width="12.875" style="1" customWidth="1"/>
    <col min="3" max="3" width="12.25" style="1" customWidth="1"/>
    <col min="4" max="4" width="1.5" style="1" hidden="1" customWidth="1"/>
    <col min="5" max="5" width="10.75" style="1" hidden="1" customWidth="1"/>
    <col min="6" max="6" width="13.375" style="1" customWidth="1"/>
    <col min="7" max="7" width="10.75" style="1" hidden="1" customWidth="1"/>
    <col min="8" max="8" width="15.25" style="1" customWidth="1"/>
    <col min="9" max="17" width="15.25" style="1" hidden="1" customWidth="1"/>
    <col min="18" max="19" width="15.25" style="1" customWidth="1"/>
    <col min="20" max="20" width="15.25" style="99" customWidth="1"/>
    <col min="21" max="21" width="10.75" style="1" hidden="1" customWidth="1"/>
    <col min="22" max="22" width="11.125" style="1" hidden="1" customWidth="1"/>
    <col min="23" max="23" width="10.25" style="1" hidden="1" customWidth="1"/>
    <col min="24" max="24" width="9.125" style="1" hidden="1" customWidth="1"/>
    <col min="25" max="25" width="8.5" style="1" hidden="1" customWidth="1"/>
    <col min="26" max="26" width="9.75" style="1" hidden="1" customWidth="1"/>
    <col min="27" max="27" width="11.625" style="1" hidden="1" customWidth="1"/>
    <col min="28" max="28" width="8.375" style="1" hidden="1" customWidth="1"/>
    <col min="29" max="29" width="8" style="1" hidden="1" customWidth="1"/>
    <col min="30" max="30" width="51.25" style="46" customWidth="1"/>
    <col min="31" max="31" width="31.5" style="46" customWidth="1"/>
    <col min="32" max="32" width="31.5" style="1" customWidth="1"/>
    <col min="33" max="33" width="13.875" style="1" customWidth="1"/>
    <col min="34" max="34" width="9.75" style="1" customWidth="1"/>
    <col min="35" max="35" width="15.625" style="1"/>
    <col min="36" max="36" width="10.75" style="1" customWidth="1"/>
    <col min="37" max="37" width="13.125" style="1"/>
    <col min="38" max="38" width="9.75" style="1"/>
    <col min="39" max="39" width="13.125" style="1"/>
    <col min="40" max="40" width="12.625" style="44"/>
    <col min="41" max="16384" width="9.75" style="1"/>
  </cols>
  <sheetData>
    <row r="1" customHeight="1" spans="1:1">
      <c r="A1" s="100" t="s">
        <v>39</v>
      </c>
    </row>
    <row r="2" ht="19.5" customHeight="1" spans="1:34">
      <c r="A2" s="6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5"/>
      <c r="AE2" s="65"/>
      <c r="AF2" s="6"/>
      <c r="AG2" s="6"/>
      <c r="AH2" s="6"/>
    </row>
    <row r="3" s="2" customFormat="1" ht="6.75" customHeight="1" spans="1:40">
      <c r="A3" s="10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21"/>
      <c r="U3" s="7"/>
      <c r="V3" s="7"/>
      <c r="W3" s="7"/>
      <c r="X3" s="7"/>
      <c r="Y3" s="7"/>
      <c r="Z3" s="7"/>
      <c r="AA3" s="7"/>
      <c r="AB3" s="126" t="s">
        <v>2</v>
      </c>
      <c r="AC3" s="126"/>
      <c r="AD3" s="66"/>
      <c r="AE3" s="66"/>
      <c r="AF3" s="32"/>
      <c r="AG3" s="32"/>
      <c r="AH3" s="32"/>
      <c r="AN3" s="84"/>
    </row>
    <row r="4" s="3" customFormat="1" customHeight="1" spans="1:40">
      <c r="A4" s="8" t="s">
        <v>3</v>
      </c>
      <c r="B4" s="47" t="s">
        <v>5</v>
      </c>
      <c r="C4" s="47" t="s">
        <v>41</v>
      </c>
      <c r="D4" s="47" t="s">
        <v>42</v>
      </c>
      <c r="E4" s="48" t="s">
        <v>43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122"/>
      <c r="U4" s="48"/>
      <c r="V4" s="48" t="s">
        <v>44</v>
      </c>
      <c r="W4" s="48"/>
      <c r="X4" s="48"/>
      <c r="Y4" s="48"/>
      <c r="Z4" s="48"/>
      <c r="AA4" s="48"/>
      <c r="AB4" s="48"/>
      <c r="AC4" s="48"/>
      <c r="AD4" s="48"/>
      <c r="AE4" s="35"/>
      <c r="AF4" s="35"/>
      <c r="AG4" s="35"/>
      <c r="AH4" s="35"/>
      <c r="AN4" s="85"/>
    </row>
    <row r="5" s="3" customFormat="1" ht="15.95" customHeight="1" spans="1:31">
      <c r="A5" s="8"/>
      <c r="B5" s="47"/>
      <c r="C5" s="47"/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122"/>
      <c r="U5" s="48"/>
      <c r="V5" s="48" t="s">
        <v>45</v>
      </c>
      <c r="W5" s="47" t="s">
        <v>46</v>
      </c>
      <c r="X5" s="47"/>
      <c r="Y5" s="47"/>
      <c r="Z5" s="47" t="s">
        <v>47</v>
      </c>
      <c r="AA5" s="47"/>
      <c r="AB5" s="47" t="s">
        <v>48</v>
      </c>
      <c r="AC5" s="47" t="s">
        <v>49</v>
      </c>
      <c r="AD5" s="127" t="s">
        <v>50</v>
      </c>
      <c r="AE5" s="85"/>
    </row>
    <row r="6" s="3" customFormat="1" ht="32.1" customHeight="1" spans="1:31">
      <c r="A6" s="8"/>
      <c r="B6" s="47"/>
      <c r="C6" s="47"/>
      <c r="D6" s="47"/>
      <c r="E6" s="48"/>
      <c r="F6" s="47" t="s">
        <v>7</v>
      </c>
      <c r="G6" s="48" t="s">
        <v>51</v>
      </c>
      <c r="H6" s="48" t="s">
        <v>52</v>
      </c>
      <c r="I6" s="48" t="s">
        <v>53</v>
      </c>
      <c r="J6" s="48" t="s">
        <v>54</v>
      </c>
      <c r="K6" s="48" t="s">
        <v>55</v>
      </c>
      <c r="L6" s="48" t="s">
        <v>56</v>
      </c>
      <c r="M6" s="48" t="s">
        <v>57</v>
      </c>
      <c r="N6" s="48" t="s">
        <v>58</v>
      </c>
      <c r="O6" s="48" t="s">
        <v>59</v>
      </c>
      <c r="P6" s="48" t="s">
        <v>60</v>
      </c>
      <c r="Q6" s="48" t="s">
        <v>61</v>
      </c>
      <c r="R6" s="47" t="s">
        <v>10</v>
      </c>
      <c r="S6" s="47" t="s">
        <v>11</v>
      </c>
      <c r="T6" s="122" t="s">
        <v>12</v>
      </c>
      <c r="U6" s="48" t="s">
        <v>62</v>
      </c>
      <c r="V6" s="48"/>
      <c r="W6" s="123" t="s">
        <v>63</v>
      </c>
      <c r="X6" s="47" t="s">
        <v>64</v>
      </c>
      <c r="Y6" s="47" t="s">
        <v>65</v>
      </c>
      <c r="Z6" s="128" t="s">
        <v>66</v>
      </c>
      <c r="AA6" s="47" t="s">
        <v>67</v>
      </c>
      <c r="AB6" s="47"/>
      <c r="AC6" s="47"/>
      <c r="AD6" s="127"/>
      <c r="AE6" s="85"/>
    </row>
    <row r="7" ht="42" customHeight="1" spans="1:40">
      <c r="A7" s="102" t="s">
        <v>68</v>
      </c>
      <c r="B7" s="103"/>
      <c r="C7" s="103"/>
      <c r="D7" s="103">
        <v>308042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24"/>
      <c r="U7" s="103"/>
      <c r="V7" s="125"/>
      <c r="W7" s="103"/>
      <c r="X7" s="103"/>
      <c r="Y7" s="103"/>
      <c r="Z7" s="103"/>
      <c r="AA7" s="103"/>
      <c r="AB7" s="103"/>
      <c r="AC7" s="103"/>
      <c r="AD7" s="129"/>
      <c r="AE7" s="44"/>
      <c r="AN7" s="1"/>
    </row>
    <row r="8" ht="18" customHeight="1" spans="1:40">
      <c r="A8" s="102" t="s">
        <v>69</v>
      </c>
      <c r="B8" s="103">
        <f t="shared" ref="B8:H8" si="0">B9+B10+B11</f>
        <v>6488</v>
      </c>
      <c r="C8" s="103">
        <f t="shared" si="0"/>
        <v>6334</v>
      </c>
      <c r="D8" s="103">
        <f t="shared" si="0"/>
        <v>4003</v>
      </c>
      <c r="E8" s="103">
        <f t="shared" si="0"/>
        <v>4003</v>
      </c>
      <c r="F8" s="103">
        <f t="shared" si="0"/>
        <v>0</v>
      </c>
      <c r="G8" s="103">
        <f t="shared" si="0"/>
        <v>0</v>
      </c>
      <c r="H8" s="103">
        <f t="shared" si="0"/>
        <v>6065</v>
      </c>
      <c r="I8" s="103"/>
      <c r="J8" s="103"/>
      <c r="K8" s="103"/>
      <c r="L8" s="103"/>
      <c r="M8" s="103"/>
      <c r="N8" s="103"/>
      <c r="O8" s="103"/>
      <c r="P8" s="103"/>
      <c r="Q8" s="103"/>
      <c r="R8" s="124">
        <f>(H8-B8)/B8</f>
        <v>-0.0651972872996301</v>
      </c>
      <c r="S8" s="103">
        <f>H8-C8</f>
        <v>-269</v>
      </c>
      <c r="T8" s="124">
        <f>S8/C8</f>
        <v>-0.0424692137669719</v>
      </c>
      <c r="U8" s="103"/>
      <c r="V8" s="103"/>
      <c r="W8" s="103"/>
      <c r="X8" s="103"/>
      <c r="Y8" s="103"/>
      <c r="Z8" s="103"/>
      <c r="AA8" s="103"/>
      <c r="AB8" s="103"/>
      <c r="AC8" s="103"/>
      <c r="AD8" s="129"/>
      <c r="AE8" s="1"/>
      <c r="AN8" s="1"/>
    </row>
    <row r="9" ht="18" customHeight="1" spans="1:40">
      <c r="A9" s="104" t="s">
        <v>70</v>
      </c>
      <c r="B9" s="105">
        <v>6423</v>
      </c>
      <c r="C9" s="106">
        <v>6269</v>
      </c>
      <c r="D9" s="103"/>
      <c r="E9" s="103"/>
      <c r="F9" s="103"/>
      <c r="G9" s="103"/>
      <c r="H9" s="106">
        <v>6000</v>
      </c>
      <c r="I9" s="113"/>
      <c r="J9" s="113"/>
      <c r="K9" s="113"/>
      <c r="L9" s="113"/>
      <c r="M9" s="113"/>
      <c r="N9" s="113"/>
      <c r="O9" s="113"/>
      <c r="P9" s="113"/>
      <c r="Q9" s="113"/>
      <c r="R9" s="124">
        <f t="shared" ref="R9:R38" si="1">(H9-B9)/B9</f>
        <v>-0.0658570761326483</v>
      </c>
      <c r="S9" s="103">
        <f>H9-C9</f>
        <v>-269</v>
      </c>
      <c r="T9" s="124">
        <f t="shared" ref="T9:T13" si="2">S9/C9</f>
        <v>-0.0429095549529431</v>
      </c>
      <c r="U9" s="103"/>
      <c r="V9" s="103" t="s">
        <v>71</v>
      </c>
      <c r="W9" s="103"/>
      <c r="X9" s="103"/>
      <c r="Y9" s="103"/>
      <c r="Z9" s="103"/>
      <c r="AA9" s="103"/>
      <c r="AB9" s="103"/>
      <c r="AC9" s="103"/>
      <c r="AD9" s="129"/>
      <c r="AE9" s="1"/>
      <c r="AN9" s="1"/>
    </row>
    <row r="10" ht="18" customHeight="1" spans="1:40">
      <c r="A10" s="104" t="s">
        <v>72</v>
      </c>
      <c r="B10" s="105">
        <v>65</v>
      </c>
      <c r="C10" s="106">
        <v>65</v>
      </c>
      <c r="D10" s="103">
        <v>2775</v>
      </c>
      <c r="E10" s="103">
        <v>2775</v>
      </c>
      <c r="F10" s="103"/>
      <c r="G10" s="103"/>
      <c r="H10" s="106">
        <v>65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24">
        <f t="shared" si="1"/>
        <v>0</v>
      </c>
      <c r="S10" s="103">
        <f>H10-C10</f>
        <v>0</v>
      </c>
      <c r="T10" s="124">
        <f t="shared" si="2"/>
        <v>0</v>
      </c>
      <c r="U10" s="103"/>
      <c r="V10" s="103"/>
      <c r="W10" s="103"/>
      <c r="X10" s="103"/>
      <c r="Y10" s="103"/>
      <c r="Z10" s="103"/>
      <c r="AA10" s="103"/>
      <c r="AB10" s="103"/>
      <c r="AC10" s="103"/>
      <c r="AD10" s="129"/>
      <c r="AE10" s="1"/>
      <c r="AN10" s="1"/>
    </row>
    <row r="11" ht="18" customHeight="1" spans="1:40">
      <c r="A11" s="107"/>
      <c r="B11" s="108"/>
      <c r="C11" s="106"/>
      <c r="D11" s="103">
        <v>1228</v>
      </c>
      <c r="E11" s="103">
        <v>1228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24"/>
      <c r="S11" s="103"/>
      <c r="T11" s="124"/>
      <c r="U11" s="103"/>
      <c r="V11" s="103"/>
      <c r="W11" s="103"/>
      <c r="X11" s="103"/>
      <c r="Y11" s="103"/>
      <c r="Z11" s="103"/>
      <c r="AA11" s="103"/>
      <c r="AB11" s="103"/>
      <c r="AC11" s="103"/>
      <c r="AD11" s="129"/>
      <c r="AE11" s="1"/>
      <c r="AN11" s="1"/>
    </row>
    <row r="12" s="4" customFormat="1" ht="18" customHeight="1" spans="1:30">
      <c r="A12" s="102" t="s">
        <v>73</v>
      </c>
      <c r="B12" s="103">
        <f>SUM(B13:B34)</f>
        <v>140144</v>
      </c>
      <c r="C12" s="103">
        <f>SUM(C13:C34)</f>
        <v>146699</v>
      </c>
      <c r="D12" s="103" t="e">
        <f>SUM(D13:D34)</f>
        <v>#REF!</v>
      </c>
      <c r="E12" s="103" t="e">
        <f>SUM(E13:E34)</f>
        <v>#REF!</v>
      </c>
      <c r="F12" s="103">
        <f>SUM(F13:F34)</f>
        <v>100793</v>
      </c>
      <c r="G12" s="103" t="e">
        <f>E12-F12</f>
        <v>#REF!</v>
      </c>
      <c r="H12" s="103">
        <f t="shared" ref="H12:P12" si="3">SUM(H13:H34)</f>
        <v>148280.83</v>
      </c>
      <c r="I12" s="103">
        <f t="shared" si="3"/>
        <v>6465.61</v>
      </c>
      <c r="J12" s="103">
        <f t="shared" si="3"/>
        <v>6465.61</v>
      </c>
      <c r="K12" s="103">
        <f t="shared" si="3"/>
        <v>6465.61</v>
      </c>
      <c r="L12" s="103">
        <f t="shared" si="3"/>
        <v>1979</v>
      </c>
      <c r="M12" s="103">
        <f t="shared" si="3"/>
        <v>1979</v>
      </c>
      <c r="N12" s="103">
        <f t="shared" si="3"/>
        <v>1979</v>
      </c>
      <c r="O12" s="103">
        <f t="shared" si="3"/>
        <v>10131</v>
      </c>
      <c r="P12" s="103">
        <f t="shared" si="3"/>
        <v>8023</v>
      </c>
      <c r="Q12" s="103"/>
      <c r="R12" s="124">
        <f t="shared" si="1"/>
        <v>0.0580604949195113</v>
      </c>
      <c r="S12" s="103">
        <f>H12-C12</f>
        <v>1581.82999999999</v>
      </c>
      <c r="T12" s="124">
        <f>S12/C12</f>
        <v>0.0107828274221364</v>
      </c>
      <c r="U12" s="103">
        <f>SUM(U13:U34)</f>
        <v>-5000</v>
      </c>
      <c r="V12" s="103">
        <f t="shared" ref="V12:AC12" si="4">SUM(V13:V34)</f>
        <v>0</v>
      </c>
      <c r="W12" s="103">
        <f t="shared" si="4"/>
        <v>-6253.07</v>
      </c>
      <c r="X12" s="103">
        <f t="shared" si="4"/>
        <v>0</v>
      </c>
      <c r="Y12" s="103">
        <f t="shared" si="4"/>
        <v>0</v>
      </c>
      <c r="Z12" s="103">
        <f t="shared" si="4"/>
        <v>0</v>
      </c>
      <c r="AA12" s="103">
        <f t="shared" si="4"/>
        <v>0</v>
      </c>
      <c r="AB12" s="103">
        <f t="shared" si="4"/>
        <v>0</v>
      </c>
      <c r="AC12" s="103">
        <f t="shared" si="4"/>
        <v>12834.9</v>
      </c>
      <c r="AD12" s="130"/>
    </row>
    <row r="13" s="45" customFormat="1" ht="49" customHeight="1" spans="1:31">
      <c r="A13" s="109" t="s">
        <v>74</v>
      </c>
      <c r="B13" s="105">
        <v>15273</v>
      </c>
      <c r="C13" s="110">
        <v>15452</v>
      </c>
      <c r="D13" s="111" t="e">
        <f>E13</f>
        <v>#REF!</v>
      </c>
      <c r="E13" s="111" t="e">
        <f>#REF!+V13</f>
        <v>#REF!</v>
      </c>
      <c r="F13" s="112">
        <v>10401</v>
      </c>
      <c r="G13" s="103" t="e">
        <f t="shared" ref="G13:G32" si="5">E13-F13</f>
        <v>#REF!</v>
      </c>
      <c r="H13" s="113">
        <f>F13+I13+J13+K13+L13+M13+N13+P13+O13+Q13</f>
        <v>14529</v>
      </c>
      <c r="I13" s="113">
        <v>1320</v>
      </c>
      <c r="J13" s="113">
        <v>1320</v>
      </c>
      <c r="K13" s="113">
        <v>1320</v>
      </c>
      <c r="L13" s="113">
        <v>56</v>
      </c>
      <c r="M13" s="113">
        <v>56</v>
      </c>
      <c r="N13" s="113">
        <v>56</v>
      </c>
      <c r="O13" s="113"/>
      <c r="P13" s="113"/>
      <c r="Q13" s="113"/>
      <c r="R13" s="124">
        <f t="shared" si="1"/>
        <v>-0.0487134158318601</v>
      </c>
      <c r="S13" s="103">
        <f t="shared" ref="S12:S18" si="6">H13-C13</f>
        <v>-923</v>
      </c>
      <c r="T13" s="124">
        <f t="shared" ref="T13:T38" si="7">S13/C13</f>
        <v>-0.0597333678488222</v>
      </c>
      <c r="U13" s="103"/>
      <c r="V13" s="103"/>
      <c r="W13" s="111">
        <v>-923</v>
      </c>
      <c r="X13" s="111"/>
      <c r="Y13" s="111"/>
      <c r="Z13" s="111"/>
      <c r="AA13" s="111"/>
      <c r="AB13" s="111"/>
      <c r="AC13" s="111"/>
      <c r="AD13" s="131"/>
      <c r="AE13" s="88"/>
    </row>
    <row r="14" s="45" customFormat="1" ht="49" customHeight="1" spans="1:31">
      <c r="A14" s="109" t="s">
        <v>75</v>
      </c>
      <c r="B14" s="105">
        <v>143</v>
      </c>
      <c r="C14" s="106">
        <v>203</v>
      </c>
      <c r="D14" s="111" t="e">
        <f t="shared" ref="D14:D30" si="8">E14</f>
        <v>#REF!</v>
      </c>
      <c r="E14" s="111" t="e">
        <f>#REF!+V14</f>
        <v>#REF!</v>
      </c>
      <c r="F14" s="112">
        <v>80</v>
      </c>
      <c r="G14" s="103" t="e">
        <f t="shared" si="5"/>
        <v>#REF!</v>
      </c>
      <c r="H14" s="113">
        <f t="shared" ref="H14:H34" si="9">F14+I14+J14+K14+L14+M14+N14+P14+O14+Q14</f>
        <v>203</v>
      </c>
      <c r="I14" s="113"/>
      <c r="J14" s="113"/>
      <c r="K14" s="113"/>
      <c r="L14" s="113"/>
      <c r="M14" s="113"/>
      <c r="N14" s="113"/>
      <c r="O14" s="113"/>
      <c r="P14" s="113">
        <v>123</v>
      </c>
      <c r="Q14" s="113"/>
      <c r="R14" s="124">
        <f t="shared" si="1"/>
        <v>0.41958041958042</v>
      </c>
      <c r="S14" s="103">
        <f t="shared" si="6"/>
        <v>0</v>
      </c>
      <c r="T14" s="124">
        <f t="shared" si="7"/>
        <v>0</v>
      </c>
      <c r="U14" s="103"/>
      <c r="V14" s="103"/>
      <c r="W14" s="111"/>
      <c r="X14" s="111"/>
      <c r="Y14" s="111"/>
      <c r="Z14" s="111"/>
      <c r="AA14" s="111"/>
      <c r="AB14" s="111"/>
      <c r="AC14" s="111"/>
      <c r="AD14" s="131"/>
      <c r="AE14" s="88"/>
    </row>
    <row r="15" s="45" customFormat="1" ht="49" customHeight="1" spans="1:30">
      <c r="A15" s="109" t="s">
        <v>76</v>
      </c>
      <c r="B15" s="105">
        <v>4825</v>
      </c>
      <c r="C15" s="106">
        <v>4946</v>
      </c>
      <c r="D15" s="111" t="e">
        <f t="shared" si="8"/>
        <v>#REF!</v>
      </c>
      <c r="E15" s="111" t="e">
        <f>#REF!+V15</f>
        <v>#REF!</v>
      </c>
      <c r="F15" s="112">
        <v>2532</v>
      </c>
      <c r="G15" s="103" t="e">
        <f t="shared" si="5"/>
        <v>#REF!</v>
      </c>
      <c r="H15" s="113">
        <f t="shared" si="9"/>
        <v>3426</v>
      </c>
      <c r="I15" s="113">
        <v>34</v>
      </c>
      <c r="J15" s="113">
        <v>34</v>
      </c>
      <c r="K15" s="113">
        <v>34</v>
      </c>
      <c r="L15" s="113">
        <v>264</v>
      </c>
      <c r="M15" s="113">
        <v>264</v>
      </c>
      <c r="N15" s="113">
        <v>264</v>
      </c>
      <c r="O15" s="113"/>
      <c r="P15" s="113"/>
      <c r="Q15" s="113"/>
      <c r="R15" s="124">
        <f t="shared" si="1"/>
        <v>-0.289948186528497</v>
      </c>
      <c r="S15" s="103">
        <f t="shared" si="6"/>
        <v>-1520</v>
      </c>
      <c r="T15" s="124">
        <f t="shared" si="7"/>
        <v>-0.30731904569349</v>
      </c>
      <c r="U15" s="103"/>
      <c r="V15" s="103"/>
      <c r="W15" s="111">
        <v>-1520</v>
      </c>
      <c r="X15" s="111"/>
      <c r="Y15" s="111"/>
      <c r="Z15" s="111"/>
      <c r="AA15" s="111"/>
      <c r="AB15" s="111"/>
      <c r="AC15" s="111"/>
      <c r="AD15" s="131"/>
    </row>
    <row r="16" s="45" customFormat="1" ht="62" customHeight="1" spans="1:31">
      <c r="A16" s="109" t="s">
        <v>77</v>
      </c>
      <c r="B16" s="105">
        <v>43009</v>
      </c>
      <c r="C16" s="106">
        <v>47579</v>
      </c>
      <c r="D16" s="111" t="e">
        <f t="shared" si="8"/>
        <v>#REF!</v>
      </c>
      <c r="E16" s="111" t="e">
        <f>#REF!+V16</f>
        <v>#REF!</v>
      </c>
      <c r="F16" s="112">
        <v>30700</v>
      </c>
      <c r="G16" s="103" t="e">
        <f t="shared" si="5"/>
        <v>#REF!</v>
      </c>
      <c r="H16" s="113">
        <f t="shared" si="9"/>
        <v>45264</v>
      </c>
      <c r="I16" s="113">
        <v>2312</v>
      </c>
      <c r="J16" s="113">
        <v>2312</v>
      </c>
      <c r="K16" s="113">
        <v>2312</v>
      </c>
      <c r="L16" s="113">
        <v>227</v>
      </c>
      <c r="M16" s="113">
        <v>227</v>
      </c>
      <c r="N16" s="113">
        <v>227</v>
      </c>
      <c r="O16" s="113">
        <v>2447</v>
      </c>
      <c r="P16" s="113">
        <v>1500</v>
      </c>
      <c r="Q16" s="113">
        <v>3000</v>
      </c>
      <c r="R16" s="124">
        <f t="shared" si="1"/>
        <v>0.0524308865586273</v>
      </c>
      <c r="S16" s="103">
        <f t="shared" si="6"/>
        <v>-2315</v>
      </c>
      <c r="T16" s="124">
        <f t="shared" si="7"/>
        <v>-0.0486559196284075</v>
      </c>
      <c r="U16" s="103"/>
      <c r="V16" s="103"/>
      <c r="W16" s="111">
        <v>-2315</v>
      </c>
      <c r="X16" s="111"/>
      <c r="Y16" s="111"/>
      <c r="Z16" s="111"/>
      <c r="AA16" s="111"/>
      <c r="AB16" s="111"/>
      <c r="AC16" s="111"/>
      <c r="AD16" s="131"/>
      <c r="AE16" s="88"/>
    </row>
    <row r="17" s="45" customFormat="1" ht="49" customHeight="1" spans="1:31">
      <c r="A17" s="109" t="s">
        <v>78</v>
      </c>
      <c r="B17" s="105">
        <v>703</v>
      </c>
      <c r="C17" s="106">
        <v>1494</v>
      </c>
      <c r="D17" s="111" t="e">
        <f t="shared" si="8"/>
        <v>#REF!</v>
      </c>
      <c r="E17" s="111" t="e">
        <f>#REF!+V17</f>
        <v>#REF!</v>
      </c>
      <c r="F17" s="112">
        <v>408</v>
      </c>
      <c r="G17" s="103" t="e">
        <f t="shared" si="5"/>
        <v>#REF!</v>
      </c>
      <c r="H17" s="113">
        <f t="shared" si="9"/>
        <v>1474</v>
      </c>
      <c r="I17" s="113">
        <v>22</v>
      </c>
      <c r="J17" s="113">
        <v>22</v>
      </c>
      <c r="K17" s="113">
        <v>22</v>
      </c>
      <c r="L17" s="113"/>
      <c r="M17" s="113"/>
      <c r="N17" s="113"/>
      <c r="O17" s="113"/>
      <c r="P17" s="113"/>
      <c r="Q17" s="113">
        <v>1000</v>
      </c>
      <c r="R17" s="124">
        <f t="shared" si="1"/>
        <v>1.09672830725462</v>
      </c>
      <c r="S17" s="103">
        <f t="shared" si="6"/>
        <v>-20</v>
      </c>
      <c r="T17" s="124">
        <f t="shared" si="7"/>
        <v>-0.0133868808567604</v>
      </c>
      <c r="U17" s="111"/>
      <c r="V17" s="103"/>
      <c r="W17" s="111">
        <v>-20</v>
      </c>
      <c r="X17" s="111"/>
      <c r="Y17" s="111"/>
      <c r="Z17" s="111"/>
      <c r="AA17" s="111"/>
      <c r="AB17" s="111"/>
      <c r="AC17" s="111"/>
      <c r="AD17" s="131"/>
      <c r="AE17" s="88"/>
    </row>
    <row r="18" s="45" customFormat="1" ht="49" customHeight="1" spans="1:31">
      <c r="A18" s="109" t="s">
        <v>79</v>
      </c>
      <c r="B18" s="105">
        <v>885</v>
      </c>
      <c r="C18" s="106">
        <v>591</v>
      </c>
      <c r="D18" s="111" t="e">
        <f t="shared" si="8"/>
        <v>#REF!</v>
      </c>
      <c r="E18" s="111" t="e">
        <f>#REF!+V18</f>
        <v>#REF!</v>
      </c>
      <c r="F18" s="112">
        <v>124</v>
      </c>
      <c r="G18" s="103" t="e">
        <f t="shared" si="5"/>
        <v>#REF!</v>
      </c>
      <c r="H18" s="113">
        <f t="shared" si="9"/>
        <v>184.93</v>
      </c>
      <c r="I18" s="113">
        <v>20.31</v>
      </c>
      <c r="J18" s="113">
        <v>20.31</v>
      </c>
      <c r="K18" s="113">
        <v>20.31</v>
      </c>
      <c r="L18" s="113"/>
      <c r="M18" s="113"/>
      <c r="N18" s="113"/>
      <c r="O18" s="113"/>
      <c r="P18" s="113"/>
      <c r="Q18" s="113"/>
      <c r="R18" s="124">
        <f t="shared" si="1"/>
        <v>-0.791039548022599</v>
      </c>
      <c r="S18" s="103">
        <f t="shared" si="6"/>
        <v>-406.07</v>
      </c>
      <c r="T18" s="124">
        <f t="shared" si="7"/>
        <v>-0.687089678510998</v>
      </c>
      <c r="U18" s="103"/>
      <c r="V18" s="103"/>
      <c r="W18" s="111">
        <v>-406.07</v>
      </c>
      <c r="X18" s="111"/>
      <c r="Y18" s="111"/>
      <c r="Z18" s="111"/>
      <c r="AA18" s="111"/>
      <c r="AB18" s="111"/>
      <c r="AC18" s="111"/>
      <c r="AD18" s="131"/>
      <c r="AE18" s="132"/>
    </row>
    <row r="19" s="45" customFormat="1" ht="80" customHeight="1" spans="1:31">
      <c r="A19" s="114" t="s">
        <v>80</v>
      </c>
      <c r="B19" s="105">
        <v>31493</v>
      </c>
      <c r="C19" s="106">
        <v>34902</v>
      </c>
      <c r="D19" s="111" t="e">
        <f t="shared" si="8"/>
        <v>#REF!</v>
      </c>
      <c r="E19" s="111" t="e">
        <f>#REF!+V19</f>
        <v>#REF!</v>
      </c>
      <c r="F19" s="112">
        <v>25221</v>
      </c>
      <c r="G19" s="103" t="e">
        <f t="shared" si="5"/>
        <v>#REF!</v>
      </c>
      <c r="H19" s="113">
        <f t="shared" si="9"/>
        <v>36080.9</v>
      </c>
      <c r="I19" s="113">
        <v>1703.3</v>
      </c>
      <c r="J19" s="113">
        <v>1703.3</v>
      </c>
      <c r="K19" s="113">
        <v>1703.3</v>
      </c>
      <c r="L19" s="113">
        <v>833</v>
      </c>
      <c r="M19" s="113">
        <v>833</v>
      </c>
      <c r="N19" s="113">
        <v>833</v>
      </c>
      <c r="O19" s="113">
        <v>3251</v>
      </c>
      <c r="P19" s="113"/>
      <c r="Q19" s="113"/>
      <c r="R19" s="124">
        <f t="shared" si="1"/>
        <v>0.145679992379259</v>
      </c>
      <c r="S19" s="103">
        <f t="shared" ref="S19:S38" si="10">H19-C19</f>
        <v>1178.9</v>
      </c>
      <c r="T19" s="124">
        <f t="shared" si="7"/>
        <v>0.0337774339579394</v>
      </c>
      <c r="U19" s="103"/>
      <c r="V19" s="103"/>
      <c r="W19" s="111"/>
      <c r="X19" s="111"/>
      <c r="Y19" s="111"/>
      <c r="Z19" s="111"/>
      <c r="AA19" s="111"/>
      <c r="AB19" s="111"/>
      <c r="AC19" s="111">
        <v>1178.89999999999</v>
      </c>
      <c r="AD19" s="131"/>
      <c r="AE19" s="88"/>
    </row>
    <row r="20" s="1" customFormat="1" ht="65" customHeight="1" spans="1:32">
      <c r="A20" s="114" t="s">
        <v>81</v>
      </c>
      <c r="B20" s="105">
        <v>9455</v>
      </c>
      <c r="C20" s="106">
        <v>7897</v>
      </c>
      <c r="D20" s="111" t="e">
        <f t="shared" si="8"/>
        <v>#REF!</v>
      </c>
      <c r="E20" s="103" t="e">
        <f>#REF!+V20</f>
        <v>#REF!</v>
      </c>
      <c r="F20" s="112">
        <v>8773</v>
      </c>
      <c r="G20" s="103" t="e">
        <f t="shared" si="5"/>
        <v>#REF!</v>
      </c>
      <c r="H20" s="113">
        <f t="shared" si="9"/>
        <v>11928</v>
      </c>
      <c r="I20" s="113">
        <v>467</v>
      </c>
      <c r="J20" s="113">
        <v>467</v>
      </c>
      <c r="K20" s="113">
        <v>467</v>
      </c>
      <c r="L20" s="113">
        <v>18</v>
      </c>
      <c r="M20" s="113">
        <v>18</v>
      </c>
      <c r="N20" s="113">
        <v>18</v>
      </c>
      <c r="O20" s="113">
        <v>1700</v>
      </c>
      <c r="P20" s="113"/>
      <c r="Q20" s="113"/>
      <c r="R20" s="124">
        <f t="shared" si="1"/>
        <v>0.261554732945531</v>
      </c>
      <c r="S20" s="103">
        <f t="shared" si="10"/>
        <v>4031</v>
      </c>
      <c r="T20" s="124">
        <f t="shared" si="7"/>
        <v>0.510447005191845</v>
      </c>
      <c r="U20" s="111"/>
      <c r="V20" s="111"/>
      <c r="W20" s="111"/>
      <c r="X20" s="111"/>
      <c r="Y20" s="111"/>
      <c r="Z20" s="111"/>
      <c r="AA20" s="111"/>
      <c r="AB20" s="111"/>
      <c r="AC20" s="111">
        <v>4031</v>
      </c>
      <c r="AD20" s="129"/>
      <c r="AE20" s="88"/>
      <c r="AF20" s="1" t="s">
        <v>82</v>
      </c>
    </row>
    <row r="21" ht="49" customHeight="1" spans="1:40">
      <c r="A21" s="104" t="s">
        <v>83</v>
      </c>
      <c r="B21" s="105">
        <v>34</v>
      </c>
      <c r="C21" s="106">
        <v>6</v>
      </c>
      <c r="D21" s="111" t="e">
        <f t="shared" si="8"/>
        <v>#REF!</v>
      </c>
      <c r="E21" s="103" t="e">
        <f>#REF!+V21</f>
        <v>#REF!</v>
      </c>
      <c r="F21" s="112">
        <v>6</v>
      </c>
      <c r="G21" s="103" t="e">
        <f t="shared" si="5"/>
        <v>#REF!</v>
      </c>
      <c r="H21" s="113">
        <f t="shared" si="9"/>
        <v>6</v>
      </c>
      <c r="I21" s="113"/>
      <c r="J21" s="113"/>
      <c r="K21" s="113"/>
      <c r="L21" s="113"/>
      <c r="M21" s="113"/>
      <c r="N21" s="113"/>
      <c r="O21" s="113"/>
      <c r="P21" s="113"/>
      <c r="Q21" s="113"/>
      <c r="R21" s="124">
        <f t="shared" si="1"/>
        <v>-0.823529411764706</v>
      </c>
      <c r="S21" s="103">
        <f t="shared" si="10"/>
        <v>0</v>
      </c>
      <c r="T21" s="124">
        <f t="shared" si="7"/>
        <v>0</v>
      </c>
      <c r="U21" s="111"/>
      <c r="V21" s="111"/>
      <c r="W21" s="111"/>
      <c r="X21" s="111"/>
      <c r="Y21" s="111"/>
      <c r="Z21" s="111"/>
      <c r="AA21" s="111"/>
      <c r="AB21" s="111"/>
      <c r="AC21" s="111"/>
      <c r="AD21" s="129"/>
      <c r="AE21" s="88"/>
      <c r="AN21" s="1"/>
    </row>
    <row r="22" s="1" customFormat="1" ht="49" customHeight="1" spans="1:31">
      <c r="A22" s="115" t="s">
        <v>84</v>
      </c>
      <c r="B22" s="105">
        <v>13767</v>
      </c>
      <c r="C22" s="106">
        <v>10412</v>
      </c>
      <c r="D22" s="111" t="e">
        <f t="shared" si="8"/>
        <v>#REF!</v>
      </c>
      <c r="E22" s="103" t="e">
        <f>#REF!+V22</f>
        <v>#REF!</v>
      </c>
      <c r="F22" s="112">
        <v>7462</v>
      </c>
      <c r="G22" s="103" t="e">
        <f t="shared" si="5"/>
        <v>#REF!</v>
      </c>
      <c r="H22" s="113">
        <f t="shared" si="9"/>
        <v>10838</v>
      </c>
      <c r="I22" s="113">
        <v>247</v>
      </c>
      <c r="J22" s="113">
        <v>247</v>
      </c>
      <c r="K22" s="113">
        <v>247</v>
      </c>
      <c r="L22" s="113">
        <v>545</v>
      </c>
      <c r="M22" s="113">
        <v>545</v>
      </c>
      <c r="N22" s="113">
        <v>545</v>
      </c>
      <c r="O22" s="113"/>
      <c r="P22" s="113">
        <v>1000</v>
      </c>
      <c r="Q22" s="113"/>
      <c r="R22" s="124">
        <f t="shared" si="1"/>
        <v>-0.212755139100748</v>
      </c>
      <c r="S22" s="103">
        <f t="shared" si="10"/>
        <v>426</v>
      </c>
      <c r="T22" s="124">
        <f t="shared" si="7"/>
        <v>0.0409143296196696</v>
      </c>
      <c r="U22" s="103"/>
      <c r="V22" s="103"/>
      <c r="W22" s="111"/>
      <c r="X22" s="111"/>
      <c r="Y22" s="103"/>
      <c r="Z22" s="103"/>
      <c r="AA22" s="111"/>
      <c r="AB22" s="103"/>
      <c r="AC22" s="103">
        <v>426</v>
      </c>
      <c r="AD22" s="129"/>
      <c r="AE22" s="88"/>
    </row>
    <row r="23" ht="49" customHeight="1" spans="1:40">
      <c r="A23" s="115" t="s">
        <v>85</v>
      </c>
      <c r="B23" s="105">
        <v>8816</v>
      </c>
      <c r="C23" s="106">
        <v>6421</v>
      </c>
      <c r="D23" s="111" t="e">
        <f t="shared" si="8"/>
        <v>#REF!</v>
      </c>
      <c r="E23" s="103" t="e">
        <f>#REF!+V23</f>
        <v>#REF!</v>
      </c>
      <c r="F23" s="112">
        <v>8761</v>
      </c>
      <c r="G23" s="103" t="e">
        <f t="shared" si="5"/>
        <v>#REF!</v>
      </c>
      <c r="H23" s="113">
        <f t="shared" si="9"/>
        <v>10828</v>
      </c>
      <c r="I23" s="113">
        <v>189</v>
      </c>
      <c r="J23" s="113">
        <v>189</v>
      </c>
      <c r="K23" s="113">
        <v>189</v>
      </c>
      <c r="L23" s="113">
        <v>30</v>
      </c>
      <c r="M23" s="113">
        <v>30</v>
      </c>
      <c r="N23" s="113">
        <v>30</v>
      </c>
      <c r="O23" s="113">
        <v>1410</v>
      </c>
      <c r="P23" s="113"/>
      <c r="Q23" s="113"/>
      <c r="R23" s="124">
        <f t="shared" si="1"/>
        <v>0.228221415607985</v>
      </c>
      <c r="S23" s="103">
        <f t="shared" si="10"/>
        <v>4407</v>
      </c>
      <c r="T23" s="124">
        <f t="shared" si="7"/>
        <v>0.686341691325339</v>
      </c>
      <c r="U23" s="103"/>
      <c r="V23" s="103"/>
      <c r="W23" s="111"/>
      <c r="X23" s="111"/>
      <c r="Y23" s="103"/>
      <c r="Z23" s="103"/>
      <c r="AA23" s="103"/>
      <c r="AB23" s="103"/>
      <c r="AC23" s="103">
        <v>4407</v>
      </c>
      <c r="AD23" s="129"/>
      <c r="AE23" s="88"/>
      <c r="AN23" s="1"/>
    </row>
    <row r="24" ht="49" customHeight="1" spans="1:40">
      <c r="A24" s="104" t="s">
        <v>86</v>
      </c>
      <c r="B24" s="105">
        <v>385</v>
      </c>
      <c r="C24" s="106">
        <v>564</v>
      </c>
      <c r="D24" s="111" t="e">
        <f t="shared" si="8"/>
        <v>#REF!</v>
      </c>
      <c r="E24" s="103" t="e">
        <f>#REF!+V24</f>
        <v>#REF!</v>
      </c>
      <c r="F24" s="112">
        <v>147</v>
      </c>
      <c r="G24" s="103" t="e">
        <f t="shared" si="5"/>
        <v>#REF!</v>
      </c>
      <c r="H24" s="113">
        <f t="shared" si="9"/>
        <v>186</v>
      </c>
      <c r="I24" s="113">
        <v>13</v>
      </c>
      <c r="J24" s="113">
        <v>13</v>
      </c>
      <c r="K24" s="113">
        <v>13</v>
      </c>
      <c r="L24" s="113"/>
      <c r="M24" s="113"/>
      <c r="N24" s="113"/>
      <c r="O24" s="113"/>
      <c r="P24" s="113"/>
      <c r="Q24" s="113"/>
      <c r="R24" s="124">
        <f t="shared" si="1"/>
        <v>-0.516883116883117</v>
      </c>
      <c r="S24" s="103">
        <f t="shared" si="10"/>
        <v>-378</v>
      </c>
      <c r="T24" s="124">
        <f t="shared" si="7"/>
        <v>-0.670212765957447</v>
      </c>
      <c r="U24" s="103"/>
      <c r="V24" s="103"/>
      <c r="W24" s="111">
        <v>-378</v>
      </c>
      <c r="X24" s="111"/>
      <c r="Y24" s="103"/>
      <c r="Z24" s="103"/>
      <c r="AA24" s="103"/>
      <c r="AB24" s="103"/>
      <c r="AC24" s="103"/>
      <c r="AD24" s="129"/>
      <c r="AE24" s="88"/>
      <c r="AN24" s="1"/>
    </row>
    <row r="25" ht="49" customHeight="1" spans="1:40">
      <c r="A25" s="104" t="s">
        <v>87</v>
      </c>
      <c r="B25" s="105">
        <v>1463</v>
      </c>
      <c r="C25" s="106">
        <v>565</v>
      </c>
      <c r="D25" s="111" t="e">
        <f t="shared" si="8"/>
        <v>#REF!</v>
      </c>
      <c r="E25" s="103" t="e">
        <f>#REF!+V25</f>
        <v>#REF!</v>
      </c>
      <c r="F25" s="112">
        <v>255</v>
      </c>
      <c r="G25" s="103" t="e">
        <f t="shared" si="5"/>
        <v>#REF!</v>
      </c>
      <c r="H25" s="113">
        <f t="shared" si="9"/>
        <v>554</v>
      </c>
      <c r="I25" s="113">
        <v>33</v>
      </c>
      <c r="J25" s="113">
        <v>33</v>
      </c>
      <c r="K25" s="113">
        <v>33</v>
      </c>
      <c r="L25" s="113"/>
      <c r="M25" s="113"/>
      <c r="N25" s="113"/>
      <c r="O25" s="113"/>
      <c r="P25" s="113">
        <v>200</v>
      </c>
      <c r="Q25" s="113"/>
      <c r="R25" s="124">
        <f t="shared" si="1"/>
        <v>-0.621326042378674</v>
      </c>
      <c r="S25" s="103">
        <f t="shared" si="10"/>
        <v>-11</v>
      </c>
      <c r="T25" s="124">
        <f t="shared" si="7"/>
        <v>-0.0194690265486726</v>
      </c>
      <c r="U25" s="111"/>
      <c r="V25" s="103"/>
      <c r="W25" s="111">
        <v>-11</v>
      </c>
      <c r="X25" s="111"/>
      <c r="Y25" s="103"/>
      <c r="Z25" s="103"/>
      <c r="AA25" s="103"/>
      <c r="AB25" s="103"/>
      <c r="AC25" s="103"/>
      <c r="AD25" s="129"/>
      <c r="AE25" s="88"/>
      <c r="AN25" s="1"/>
    </row>
    <row r="26" ht="49" customHeight="1" spans="1:40">
      <c r="A26" s="104" t="s">
        <v>88</v>
      </c>
      <c r="B26" s="105">
        <v>249</v>
      </c>
      <c r="C26" s="106">
        <v>190</v>
      </c>
      <c r="D26" s="111" t="e">
        <f t="shared" si="8"/>
        <v>#REF!</v>
      </c>
      <c r="E26" s="103" t="e">
        <f>#REF!+V26</f>
        <v>#REF!</v>
      </c>
      <c r="F26" s="112">
        <v>119</v>
      </c>
      <c r="G26" s="103" t="e">
        <f t="shared" si="5"/>
        <v>#REF!</v>
      </c>
      <c r="H26" s="113">
        <f t="shared" si="9"/>
        <v>200</v>
      </c>
      <c r="I26" s="113">
        <v>27</v>
      </c>
      <c r="J26" s="113">
        <v>27</v>
      </c>
      <c r="K26" s="113">
        <v>27</v>
      </c>
      <c r="L26" s="113"/>
      <c r="M26" s="113"/>
      <c r="N26" s="113"/>
      <c r="O26" s="113"/>
      <c r="P26" s="113"/>
      <c r="Q26" s="113"/>
      <c r="R26" s="124">
        <f t="shared" si="1"/>
        <v>-0.196787148594378</v>
      </c>
      <c r="S26" s="103">
        <f t="shared" si="10"/>
        <v>10</v>
      </c>
      <c r="T26" s="124">
        <f t="shared" si="7"/>
        <v>0.0526315789473684</v>
      </c>
      <c r="U26" s="111"/>
      <c r="V26" s="103"/>
      <c r="W26" s="111"/>
      <c r="X26" s="111"/>
      <c r="Y26" s="103"/>
      <c r="Z26" s="103"/>
      <c r="AA26" s="103"/>
      <c r="AB26" s="103"/>
      <c r="AC26" s="103">
        <v>10</v>
      </c>
      <c r="AD26" s="129"/>
      <c r="AE26" s="88"/>
      <c r="AN26" s="1"/>
    </row>
    <row r="27" ht="49" customHeight="1" spans="1:40">
      <c r="A27" s="104" t="s">
        <v>89</v>
      </c>
      <c r="B27" s="105">
        <v>996</v>
      </c>
      <c r="C27" s="106">
        <v>1161</v>
      </c>
      <c r="D27" s="111" t="e">
        <f t="shared" si="8"/>
        <v>#REF!</v>
      </c>
      <c r="E27" s="103" t="e">
        <f>#REF!+V27</f>
        <v>#REF!</v>
      </c>
      <c r="F27" s="112">
        <v>671</v>
      </c>
      <c r="G27" s="103" t="e">
        <f t="shared" si="5"/>
        <v>#REF!</v>
      </c>
      <c r="H27" s="113">
        <f t="shared" si="9"/>
        <v>3871</v>
      </c>
      <c r="I27" s="113"/>
      <c r="J27" s="113"/>
      <c r="K27" s="113"/>
      <c r="L27" s="113"/>
      <c r="M27" s="113"/>
      <c r="N27" s="113"/>
      <c r="O27" s="113"/>
      <c r="P27" s="113">
        <v>3200</v>
      </c>
      <c r="Q27" s="113"/>
      <c r="R27" s="124">
        <f t="shared" si="1"/>
        <v>2.88654618473896</v>
      </c>
      <c r="S27" s="103">
        <f t="shared" si="10"/>
        <v>2710</v>
      </c>
      <c r="T27" s="124">
        <f t="shared" si="7"/>
        <v>2.33419465977606</v>
      </c>
      <c r="U27" s="103"/>
      <c r="V27" s="103"/>
      <c r="W27" s="111"/>
      <c r="X27" s="111"/>
      <c r="Y27" s="103"/>
      <c r="Z27" s="103"/>
      <c r="AA27" s="103"/>
      <c r="AB27" s="103"/>
      <c r="AC27" s="103">
        <v>2710</v>
      </c>
      <c r="AD27" s="129"/>
      <c r="AE27" s="88"/>
      <c r="AN27" s="1"/>
    </row>
    <row r="28" ht="49" customHeight="1" spans="1:40">
      <c r="A28" s="104" t="s">
        <v>90</v>
      </c>
      <c r="B28" s="105">
        <v>148</v>
      </c>
      <c r="C28" s="106">
        <v>175</v>
      </c>
      <c r="D28" s="111" t="e">
        <f t="shared" si="8"/>
        <v>#REF!</v>
      </c>
      <c r="E28" s="103" t="e">
        <f>#REF!+V28</f>
        <v>#REF!</v>
      </c>
      <c r="F28" s="112">
        <v>133</v>
      </c>
      <c r="G28" s="103" t="e">
        <f t="shared" si="5"/>
        <v>#REF!</v>
      </c>
      <c r="H28" s="113">
        <f t="shared" si="9"/>
        <v>247</v>
      </c>
      <c r="I28" s="113">
        <v>38</v>
      </c>
      <c r="J28" s="113">
        <v>38</v>
      </c>
      <c r="K28" s="113">
        <v>38</v>
      </c>
      <c r="L28" s="113"/>
      <c r="M28" s="113"/>
      <c r="N28" s="113"/>
      <c r="O28" s="113"/>
      <c r="P28" s="113"/>
      <c r="Q28" s="113"/>
      <c r="R28" s="124">
        <f t="shared" si="1"/>
        <v>0.668918918918919</v>
      </c>
      <c r="S28" s="103">
        <f t="shared" si="10"/>
        <v>72</v>
      </c>
      <c r="T28" s="124">
        <f t="shared" si="7"/>
        <v>0.411428571428571</v>
      </c>
      <c r="U28" s="103"/>
      <c r="V28" s="103"/>
      <c r="W28" s="111"/>
      <c r="X28" s="111"/>
      <c r="Y28" s="103"/>
      <c r="Z28" s="103"/>
      <c r="AA28" s="103"/>
      <c r="AB28" s="103"/>
      <c r="AC28" s="111">
        <v>72</v>
      </c>
      <c r="AD28" s="129"/>
      <c r="AE28" s="88"/>
      <c r="AN28" s="1"/>
    </row>
    <row r="29" ht="49" customHeight="1" spans="1:40">
      <c r="A29" s="104" t="s">
        <v>91</v>
      </c>
      <c r="B29" s="105">
        <v>7725</v>
      </c>
      <c r="C29" s="106">
        <v>8126</v>
      </c>
      <c r="D29" s="111" t="e">
        <f t="shared" si="8"/>
        <v>#REF!</v>
      </c>
      <c r="E29" s="103" t="e">
        <f>#REF!+V29</f>
        <v>#REF!</v>
      </c>
      <c r="F29" s="112">
        <v>4206</v>
      </c>
      <c r="G29" s="103" t="e">
        <f t="shared" si="5"/>
        <v>#REF!</v>
      </c>
      <c r="H29" s="113">
        <f t="shared" si="9"/>
        <v>7571</v>
      </c>
      <c r="I29" s="113">
        <v>8</v>
      </c>
      <c r="J29" s="113">
        <v>8</v>
      </c>
      <c r="K29" s="113">
        <v>8</v>
      </c>
      <c r="L29" s="113">
        <v>6</v>
      </c>
      <c r="M29" s="113">
        <v>6</v>
      </c>
      <c r="N29" s="113">
        <v>6</v>
      </c>
      <c r="O29" s="113">
        <v>1323</v>
      </c>
      <c r="P29" s="113">
        <v>2000</v>
      </c>
      <c r="Q29" s="113"/>
      <c r="R29" s="124">
        <f t="shared" si="1"/>
        <v>-0.0199352750809061</v>
      </c>
      <c r="S29" s="103">
        <f t="shared" si="10"/>
        <v>-555</v>
      </c>
      <c r="T29" s="124">
        <f t="shared" si="7"/>
        <v>-0.0682992862416933</v>
      </c>
      <c r="U29" s="103"/>
      <c r="V29" s="103"/>
      <c r="W29" s="111">
        <v>-555</v>
      </c>
      <c r="X29" s="111"/>
      <c r="Y29" s="103"/>
      <c r="Z29" s="103"/>
      <c r="AA29" s="103"/>
      <c r="AB29" s="103"/>
      <c r="AC29" s="103"/>
      <c r="AD29" s="129"/>
      <c r="AE29" s="88"/>
      <c r="AN29" s="1"/>
    </row>
    <row r="30" ht="49" customHeight="1" spans="1:40">
      <c r="A30" s="104" t="s">
        <v>92</v>
      </c>
      <c r="B30" s="105">
        <v>581</v>
      </c>
      <c r="C30" s="113">
        <v>884</v>
      </c>
      <c r="D30" s="111" t="e">
        <f t="shared" si="8"/>
        <v>#REF!</v>
      </c>
      <c r="E30" s="103" t="e">
        <f>#REF!+V30</f>
        <v>#REF!</v>
      </c>
      <c r="F30" s="112">
        <v>700</v>
      </c>
      <c r="G30" s="103" t="e">
        <f t="shared" si="5"/>
        <v>#REF!</v>
      </c>
      <c r="H30" s="113">
        <f t="shared" si="9"/>
        <v>796</v>
      </c>
      <c r="I30" s="113">
        <v>32</v>
      </c>
      <c r="J30" s="113">
        <v>32</v>
      </c>
      <c r="K30" s="113">
        <v>32</v>
      </c>
      <c r="L30" s="113"/>
      <c r="M30" s="113"/>
      <c r="N30" s="113"/>
      <c r="O30" s="113"/>
      <c r="P30" s="113"/>
      <c r="Q30" s="113"/>
      <c r="R30" s="124">
        <f t="shared" si="1"/>
        <v>0.370051635111876</v>
      </c>
      <c r="S30" s="103">
        <f t="shared" si="10"/>
        <v>-88</v>
      </c>
      <c r="T30" s="124">
        <f t="shared" si="7"/>
        <v>-0.0995475113122172</v>
      </c>
      <c r="U30" s="103"/>
      <c r="V30" s="103"/>
      <c r="W30" s="111">
        <v>-88</v>
      </c>
      <c r="X30" s="111"/>
      <c r="Y30" s="103"/>
      <c r="Z30" s="103"/>
      <c r="AA30" s="103"/>
      <c r="AB30" s="103"/>
      <c r="AC30" s="103"/>
      <c r="AD30" s="129"/>
      <c r="AE30" s="88"/>
      <c r="AN30" s="1"/>
    </row>
    <row r="31" ht="49" customHeight="1" spans="1:40">
      <c r="A31" s="104" t="s">
        <v>93</v>
      </c>
      <c r="B31" s="105">
        <v>53</v>
      </c>
      <c r="C31" s="113"/>
      <c r="D31" s="111"/>
      <c r="E31" s="103" t="e">
        <f>#REF!+V31</f>
        <v>#REF!</v>
      </c>
      <c r="F31" s="112"/>
      <c r="G31" s="103" t="e">
        <f t="shared" si="5"/>
        <v>#REF!</v>
      </c>
      <c r="H31" s="113">
        <f t="shared" si="9"/>
        <v>0</v>
      </c>
      <c r="I31" s="113"/>
      <c r="J31" s="113"/>
      <c r="K31" s="113"/>
      <c r="L31" s="113"/>
      <c r="M31" s="113"/>
      <c r="N31" s="113"/>
      <c r="O31" s="113"/>
      <c r="P31" s="113"/>
      <c r="Q31" s="113"/>
      <c r="R31" s="124">
        <f t="shared" si="1"/>
        <v>-1</v>
      </c>
      <c r="S31" s="103">
        <f t="shared" si="10"/>
        <v>0</v>
      </c>
      <c r="T31" s="124"/>
      <c r="U31" s="103"/>
      <c r="V31" s="103"/>
      <c r="W31" s="111"/>
      <c r="X31" s="111"/>
      <c r="Y31" s="103"/>
      <c r="Z31" s="103"/>
      <c r="AA31" s="103"/>
      <c r="AB31" s="103"/>
      <c r="AC31" s="103"/>
      <c r="AD31" s="129"/>
      <c r="AE31" s="88"/>
      <c r="AN31" s="1"/>
    </row>
    <row r="32" ht="49" customHeight="1" spans="1:40">
      <c r="A32" s="104" t="s">
        <v>94</v>
      </c>
      <c r="B32" s="105">
        <v>131</v>
      </c>
      <c r="C32" s="113">
        <v>131</v>
      </c>
      <c r="D32" s="111"/>
      <c r="E32" s="103"/>
      <c r="F32" s="112">
        <v>94</v>
      </c>
      <c r="G32" s="103"/>
      <c r="H32" s="113">
        <f t="shared" si="9"/>
        <v>94</v>
      </c>
      <c r="I32" s="113"/>
      <c r="J32" s="113"/>
      <c r="K32" s="113"/>
      <c r="L32" s="113"/>
      <c r="M32" s="113"/>
      <c r="N32" s="113"/>
      <c r="O32" s="113"/>
      <c r="P32" s="113"/>
      <c r="Q32" s="113"/>
      <c r="R32" s="124">
        <f t="shared" si="1"/>
        <v>-0.282442748091603</v>
      </c>
      <c r="S32" s="103">
        <f t="shared" si="10"/>
        <v>-37</v>
      </c>
      <c r="T32" s="124">
        <f t="shared" si="7"/>
        <v>-0.282442748091603</v>
      </c>
      <c r="U32" s="103"/>
      <c r="V32" s="103"/>
      <c r="W32" s="111">
        <v>-37</v>
      </c>
      <c r="X32" s="111"/>
      <c r="Y32" s="103"/>
      <c r="Z32" s="103"/>
      <c r="AA32" s="103"/>
      <c r="AB32" s="103"/>
      <c r="AC32" s="103"/>
      <c r="AD32" s="129"/>
      <c r="AE32" s="88"/>
      <c r="AN32" s="1"/>
    </row>
    <row r="33" ht="49" customHeight="1" spans="1:40">
      <c r="A33" s="104" t="s">
        <v>95</v>
      </c>
      <c r="B33" s="105">
        <v>10</v>
      </c>
      <c r="C33" s="113"/>
      <c r="D33" s="111"/>
      <c r="E33" s="103"/>
      <c r="F33" s="112"/>
      <c r="G33" s="103"/>
      <c r="H33" s="113">
        <f t="shared" si="9"/>
        <v>0</v>
      </c>
      <c r="I33" s="113"/>
      <c r="J33" s="113"/>
      <c r="K33" s="113"/>
      <c r="L33" s="113"/>
      <c r="M33" s="113"/>
      <c r="N33" s="113"/>
      <c r="O33" s="113"/>
      <c r="P33" s="113"/>
      <c r="Q33" s="113"/>
      <c r="R33" s="124">
        <f t="shared" si="1"/>
        <v>-1</v>
      </c>
      <c r="S33" s="103">
        <f t="shared" si="10"/>
        <v>0</v>
      </c>
      <c r="T33" s="124"/>
      <c r="U33" s="103"/>
      <c r="V33" s="103"/>
      <c r="W33" s="111"/>
      <c r="X33" s="111"/>
      <c r="Y33" s="103"/>
      <c r="Z33" s="103"/>
      <c r="AA33" s="103"/>
      <c r="AB33" s="103"/>
      <c r="AC33" s="103"/>
      <c r="AD33" s="129"/>
      <c r="AE33" s="88"/>
      <c r="AN33" s="1"/>
    </row>
    <row r="34" ht="49" customHeight="1" spans="1:40">
      <c r="A34" s="104" t="s">
        <v>96</v>
      </c>
      <c r="B34" s="112"/>
      <c r="C34" s="113">
        <v>5000</v>
      </c>
      <c r="D34" s="103"/>
      <c r="E34" s="103"/>
      <c r="F34" s="103"/>
      <c r="G34" s="103">
        <f>E34-F34</f>
        <v>0</v>
      </c>
      <c r="H34" s="113">
        <f t="shared" si="9"/>
        <v>0</v>
      </c>
      <c r="I34" s="111"/>
      <c r="J34" s="111"/>
      <c r="K34" s="111"/>
      <c r="L34" s="111"/>
      <c r="M34" s="111"/>
      <c r="N34" s="111"/>
      <c r="O34" s="111"/>
      <c r="P34" s="111"/>
      <c r="Q34" s="111"/>
      <c r="R34" s="124"/>
      <c r="S34" s="103">
        <f t="shared" si="10"/>
        <v>-5000</v>
      </c>
      <c r="T34" s="124">
        <f t="shared" si="7"/>
        <v>-1</v>
      </c>
      <c r="U34" s="103">
        <v>-5000</v>
      </c>
      <c r="V34" s="103"/>
      <c r="W34" s="103"/>
      <c r="X34" s="103"/>
      <c r="Y34" s="103"/>
      <c r="Z34" s="103"/>
      <c r="AA34" s="103"/>
      <c r="AB34" s="103"/>
      <c r="AC34" s="103"/>
      <c r="AD34" s="129"/>
      <c r="AE34" s="88"/>
      <c r="AN34" s="1"/>
    </row>
    <row r="35" ht="49" customHeight="1" spans="1:40">
      <c r="A35" s="116" t="s">
        <v>97</v>
      </c>
      <c r="B35" s="103">
        <f t="shared" ref="B35:H35" si="11">B7+B8+B12</f>
        <v>146632</v>
      </c>
      <c r="C35" s="103">
        <f t="shared" si="11"/>
        <v>153033</v>
      </c>
      <c r="D35" s="103" t="e">
        <f t="shared" si="11"/>
        <v>#REF!</v>
      </c>
      <c r="E35" s="103" t="e">
        <f t="shared" si="11"/>
        <v>#REF!</v>
      </c>
      <c r="F35" s="103">
        <f t="shared" si="11"/>
        <v>100793</v>
      </c>
      <c r="G35" s="103" t="e">
        <f t="shared" si="11"/>
        <v>#REF!</v>
      </c>
      <c r="H35" s="103">
        <f t="shared" si="11"/>
        <v>154345.83</v>
      </c>
      <c r="I35" s="103"/>
      <c r="J35" s="103"/>
      <c r="K35" s="103"/>
      <c r="L35" s="103"/>
      <c r="M35" s="103"/>
      <c r="N35" s="103"/>
      <c r="O35" s="103"/>
      <c r="P35" s="103"/>
      <c r="Q35" s="103"/>
      <c r="R35" s="124">
        <f t="shared" si="1"/>
        <v>0.0526067297724916</v>
      </c>
      <c r="S35" s="103">
        <f t="shared" si="10"/>
        <v>1312.82999999999</v>
      </c>
      <c r="T35" s="124">
        <f t="shared" si="7"/>
        <v>0.00857873791927223</v>
      </c>
      <c r="U35" s="103"/>
      <c r="V35" s="103"/>
      <c r="W35" s="103"/>
      <c r="X35" s="103"/>
      <c r="Y35" s="103"/>
      <c r="Z35" s="103"/>
      <c r="AA35" s="103"/>
      <c r="AB35" s="103"/>
      <c r="AC35" s="103"/>
      <c r="AD35" s="129"/>
      <c r="AE35" s="88"/>
      <c r="AN35" s="1"/>
    </row>
    <row r="36" ht="49" customHeight="1" spans="1:40">
      <c r="A36" s="117" t="s">
        <v>98</v>
      </c>
      <c r="B36" s="105">
        <v>3469</v>
      </c>
      <c r="C36" s="103"/>
      <c r="D36" s="103">
        <v>4226</v>
      </c>
      <c r="E36" s="103">
        <v>4226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24">
        <f t="shared" si="1"/>
        <v>-1</v>
      </c>
      <c r="S36" s="103">
        <f t="shared" si="10"/>
        <v>0</v>
      </c>
      <c r="T36" s="124"/>
      <c r="U36" s="103"/>
      <c r="V36" s="103"/>
      <c r="W36" s="103"/>
      <c r="X36" s="103"/>
      <c r="Y36" s="103"/>
      <c r="Z36" s="103"/>
      <c r="AA36" s="103"/>
      <c r="AB36" s="103"/>
      <c r="AC36" s="103"/>
      <c r="AD36" s="129"/>
      <c r="AE36" s="88"/>
      <c r="AN36" s="1"/>
    </row>
    <row r="37" ht="49" customHeight="1" spans="1:40">
      <c r="A37" s="118" t="s">
        <v>99</v>
      </c>
      <c r="B37" s="105">
        <v>39329</v>
      </c>
      <c r="C37" s="103"/>
      <c r="D37" s="103">
        <v>273</v>
      </c>
      <c r="E37" s="103">
        <v>273</v>
      </c>
      <c r="F37" s="103">
        <v>85447</v>
      </c>
      <c r="G37" s="103"/>
      <c r="H37" s="103">
        <v>55142.17</v>
      </c>
      <c r="I37" s="103"/>
      <c r="J37" s="103"/>
      <c r="K37" s="103"/>
      <c r="L37" s="103"/>
      <c r="M37" s="103"/>
      <c r="N37" s="103"/>
      <c r="O37" s="103"/>
      <c r="P37" s="103"/>
      <c r="Q37" s="103"/>
      <c r="R37" s="124">
        <f t="shared" si="1"/>
        <v>0.402074042055481</v>
      </c>
      <c r="S37" s="103">
        <f t="shared" si="10"/>
        <v>55142.17</v>
      </c>
      <c r="T37" s="124"/>
      <c r="U37" s="103"/>
      <c r="V37" s="103"/>
      <c r="W37" s="103"/>
      <c r="X37" s="103"/>
      <c r="Y37" s="103"/>
      <c r="Z37" s="103"/>
      <c r="AA37" s="103"/>
      <c r="AB37" s="103"/>
      <c r="AC37" s="103"/>
      <c r="AD37" s="129"/>
      <c r="AE37" s="88"/>
      <c r="AN37" s="1"/>
    </row>
    <row r="38" ht="49" customHeight="1" spans="1:40">
      <c r="A38" s="119" t="s">
        <v>100</v>
      </c>
      <c r="B38" s="103">
        <f t="shared" ref="B38:H38" si="12">B35+B36+B37</f>
        <v>189430</v>
      </c>
      <c r="C38" s="103">
        <f t="shared" si="12"/>
        <v>153033</v>
      </c>
      <c r="D38" s="103" t="e">
        <f t="shared" si="12"/>
        <v>#REF!</v>
      </c>
      <c r="E38" s="103" t="e">
        <f t="shared" si="12"/>
        <v>#REF!</v>
      </c>
      <c r="F38" s="103">
        <f t="shared" si="12"/>
        <v>186240</v>
      </c>
      <c r="G38" s="103" t="e">
        <f t="shared" si="12"/>
        <v>#REF!</v>
      </c>
      <c r="H38" s="103">
        <f t="shared" si="12"/>
        <v>209488</v>
      </c>
      <c r="I38" s="103"/>
      <c r="J38" s="103"/>
      <c r="K38" s="103"/>
      <c r="L38" s="103"/>
      <c r="M38" s="103"/>
      <c r="N38" s="103"/>
      <c r="O38" s="103"/>
      <c r="P38" s="103"/>
      <c r="Q38" s="103"/>
      <c r="R38" s="124">
        <f t="shared" si="1"/>
        <v>0.105886079290503</v>
      </c>
      <c r="S38" s="103">
        <f t="shared" si="10"/>
        <v>56455</v>
      </c>
      <c r="T38" s="124">
        <f t="shared" si="7"/>
        <v>0.36890735985049</v>
      </c>
      <c r="U38" s="103"/>
      <c r="V38" s="103">
        <f t="shared" ref="V38:AC38" si="13">V35+V36+V37</f>
        <v>0</v>
      </c>
      <c r="W38" s="103">
        <f t="shared" si="13"/>
        <v>0</v>
      </c>
      <c r="X38" s="103">
        <f t="shared" si="13"/>
        <v>0</v>
      </c>
      <c r="Y38" s="103">
        <f t="shared" si="13"/>
        <v>0</v>
      </c>
      <c r="Z38" s="103">
        <f t="shared" si="13"/>
        <v>0</v>
      </c>
      <c r="AA38" s="103">
        <f t="shared" si="13"/>
        <v>0</v>
      </c>
      <c r="AB38" s="103">
        <f t="shared" si="13"/>
        <v>0</v>
      </c>
      <c r="AC38" s="103">
        <f t="shared" si="13"/>
        <v>0</v>
      </c>
      <c r="AD38" s="129"/>
      <c r="AE38" s="1"/>
      <c r="AN38" s="1"/>
    </row>
    <row r="39" spans="2:19">
      <c r="B39" s="99">
        <f>B16/B12</f>
        <v>0.30689148304601</v>
      </c>
      <c r="C39" s="99"/>
      <c r="D39" s="99" t="e">
        <f t="shared" ref="C39:H39" si="14">D16/D12</f>
        <v>#REF!</v>
      </c>
      <c r="E39" s="99" t="e">
        <f t="shared" si="14"/>
        <v>#REF!</v>
      </c>
      <c r="F39" s="99"/>
      <c r="G39" s="99" t="e">
        <f t="shared" si="14"/>
        <v>#REF!</v>
      </c>
      <c r="H39" s="99">
        <f t="shared" si="14"/>
        <v>0.305258609626072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1" spans="32:39">
      <c r="AF41" s="120"/>
      <c r="AL41" s="134"/>
      <c r="AM41" s="135"/>
    </row>
    <row r="42" spans="6:39">
      <c r="F42" s="1">
        <f>'2023收入'!D35</f>
        <v>186240</v>
      </c>
      <c r="H42" s="1">
        <f>'2023收入'!F35</f>
        <v>209488</v>
      </c>
      <c r="I42" s="1">
        <f>H42-H38</f>
        <v>0</v>
      </c>
      <c r="AF42" s="120"/>
      <c r="AL42" s="136"/>
      <c r="AM42" s="135"/>
    </row>
    <row r="43" spans="32:39">
      <c r="AF43" s="120"/>
      <c r="AL43" s="136"/>
      <c r="AM43" s="135"/>
    </row>
    <row r="44" spans="6:39">
      <c r="F44" s="1">
        <f>F42-F38</f>
        <v>0</v>
      </c>
      <c r="AF44" s="120"/>
      <c r="AL44" s="137"/>
      <c r="AM44" s="138"/>
    </row>
    <row r="45" spans="32:39">
      <c r="AF45" s="120"/>
      <c r="AL45" s="134"/>
      <c r="AM45" s="135"/>
    </row>
    <row r="46" spans="2:39">
      <c r="B46" s="120"/>
      <c r="AF46" s="120"/>
      <c r="AL46" s="136"/>
      <c r="AM46" s="135"/>
    </row>
    <row r="47" ht="15" spans="32:39">
      <c r="AF47" s="133"/>
      <c r="AL47" s="137"/>
      <c r="AM47" s="135"/>
    </row>
    <row r="48" ht="15" spans="32:39">
      <c r="AF48" s="133"/>
      <c r="AL48" s="136"/>
      <c r="AM48" s="135"/>
    </row>
    <row r="49" spans="32:32">
      <c r="AF49" s="120"/>
    </row>
    <row r="50" ht="15" spans="32:32">
      <c r="AF50" s="133"/>
    </row>
    <row r="51" ht="15" spans="32:32">
      <c r="AF51" s="133"/>
    </row>
    <row r="52" spans="32:32">
      <c r="AF52" s="120"/>
    </row>
    <row r="53" spans="32:32">
      <c r="AF53" s="120"/>
    </row>
    <row r="54" spans="32:32">
      <c r="AF54" s="120"/>
    </row>
    <row r="55" spans="32:32">
      <c r="AF55" s="120"/>
    </row>
    <row r="56" spans="32:32">
      <c r="AF56" s="120"/>
    </row>
    <row r="57" spans="32:32">
      <c r="AF57" s="120"/>
    </row>
    <row r="58" spans="32:32">
      <c r="AF58" s="120"/>
    </row>
    <row r="59" spans="32:32">
      <c r="AF59" s="120"/>
    </row>
    <row r="60" spans="32:32">
      <c r="AF60" s="120"/>
    </row>
  </sheetData>
  <mergeCells count="14">
    <mergeCell ref="A2:AC2"/>
    <mergeCell ref="AB3:AC3"/>
    <mergeCell ref="V4:AC4"/>
    <mergeCell ref="W5:Y5"/>
    <mergeCell ref="Z5:AA5"/>
    <mergeCell ref="A4:A6"/>
    <mergeCell ref="B4:B6"/>
    <mergeCell ref="C4:C6"/>
    <mergeCell ref="D4:D6"/>
    <mergeCell ref="E4:E6"/>
    <mergeCell ref="V5:V6"/>
    <mergeCell ref="AB5:AB6"/>
    <mergeCell ref="AC5:AC6"/>
    <mergeCell ref="AD5:AD6"/>
  </mergeCells>
  <printOptions horizontalCentered="1"/>
  <pageMargins left="0.590277777777778" right="0.590277777777778" top="0.590277777777778" bottom="0.393055555555556" header="0.298611111111111" footer="0.298611111111111"/>
  <pageSetup paperSize="9" scale="4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L25" sqref="L25"/>
    </sheetView>
  </sheetViews>
  <sheetFormatPr defaultColWidth="9" defaultRowHeight="13.5" outlineLevelRow="3" outlineLevelCol="3"/>
  <cols>
    <col min="1" max="2" width="11.5" customWidth="1"/>
    <col min="3" max="3" width="15.75" style="94" customWidth="1"/>
    <col min="4" max="4" width="11.625" customWidth="1"/>
    <col min="9" max="9" width="21.75" customWidth="1"/>
  </cols>
  <sheetData>
    <row r="1" spans="1:1">
      <c r="A1" t="s">
        <v>101</v>
      </c>
    </row>
    <row r="2" spans="1:4">
      <c r="A2" s="95" t="s">
        <v>102</v>
      </c>
      <c r="B2" s="95" t="s">
        <v>103</v>
      </c>
      <c r="C2" s="96" t="s">
        <v>104</v>
      </c>
      <c r="D2" s="95" t="s">
        <v>105</v>
      </c>
    </row>
    <row r="3" spans="1:4">
      <c r="A3" s="97">
        <v>399712</v>
      </c>
      <c r="B3" s="97">
        <f>A3*0.92</f>
        <v>367735.04</v>
      </c>
      <c r="C3" s="97">
        <f>A3*0.9</f>
        <v>359740.8</v>
      </c>
      <c r="D3" s="97">
        <f>A3*0.87</f>
        <v>347749.44</v>
      </c>
    </row>
    <row r="4" spans="1:4">
      <c r="A4" s="98" t="s">
        <v>106</v>
      </c>
      <c r="B4" s="98">
        <f>65731-113</f>
        <v>65618</v>
      </c>
      <c r="C4" s="97">
        <f>B4-(B3-C3)</f>
        <v>57623.76</v>
      </c>
      <c r="D4" s="97">
        <f>B4-(B3-D3)</f>
        <v>45632.4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1"/>
  <sheetViews>
    <sheetView zoomScale="84" zoomScaleNormal="84" topLeftCell="A4" workbookViewId="0">
      <selection activeCell="F14" sqref="F14:F32"/>
    </sheetView>
  </sheetViews>
  <sheetFormatPr defaultColWidth="9.75" defaultRowHeight="14.25"/>
  <cols>
    <col min="1" max="1" width="40.125" style="1" customWidth="1"/>
    <col min="2" max="2" width="12.375" style="1" customWidth="1"/>
    <col min="3" max="3" width="12" style="1" customWidth="1"/>
    <col min="4" max="9" width="12.375" style="1" customWidth="1"/>
    <col min="10" max="10" width="13.25" style="1" customWidth="1"/>
    <col min="11" max="11" width="12.625" style="1" customWidth="1"/>
    <col min="12" max="12" width="9.125" style="1" customWidth="1"/>
    <col min="13" max="13" width="9.5" style="1" customWidth="1"/>
    <col min="14" max="19" width="9.75" style="1" customWidth="1"/>
    <col min="20" max="20" width="28.125" style="1" customWidth="1"/>
    <col min="21" max="21" width="23.875" style="46" customWidth="1"/>
    <col min="22" max="22" width="31.5" style="1" customWidth="1"/>
    <col min="23" max="23" width="13.875" style="1" customWidth="1"/>
    <col min="24" max="24" width="9.75" style="1" customWidth="1"/>
    <col min="25" max="25" width="15.625" style="1"/>
    <col min="26" max="26" width="10.75" style="1" customWidth="1"/>
    <col min="27" max="27" width="12.625" style="1"/>
    <col min="28" max="28" width="9.75" style="1"/>
    <col min="29" max="29" width="13.125" style="1"/>
    <col min="30" max="30" width="12.625" style="44"/>
    <col min="31" max="16384" width="9.75" style="1"/>
  </cols>
  <sheetData>
    <row r="1" ht="12.95" customHeight="1" spans="1:1">
      <c r="A1" s="1" t="s">
        <v>39</v>
      </c>
    </row>
    <row r="2" ht="21.95" customHeight="1" spans="1:24">
      <c r="A2" s="6" t="s">
        <v>107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5"/>
      <c r="V2" s="6"/>
      <c r="W2" s="6"/>
      <c r="X2" s="6"/>
    </row>
    <row r="3" s="2" customFormat="1" ht="15" customHeight="1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2" t="s">
        <v>2</v>
      </c>
      <c r="S3" s="32"/>
      <c r="T3" s="32"/>
      <c r="U3" s="66"/>
      <c r="V3" s="32"/>
      <c r="W3" s="32"/>
      <c r="X3" s="32"/>
      <c r="AD3" s="84"/>
    </row>
    <row r="4" s="3" customFormat="1" customHeight="1" spans="1:30">
      <c r="A4" s="8" t="s">
        <v>3</v>
      </c>
      <c r="B4" s="47" t="s">
        <v>108</v>
      </c>
      <c r="C4" s="10" t="s">
        <v>109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33"/>
      <c r="U4" s="33"/>
      <c r="V4" s="33"/>
      <c r="W4" s="33"/>
      <c r="X4" s="33"/>
      <c r="AD4" s="85"/>
    </row>
    <row r="5" s="3" customFormat="1" customHeight="1" spans="1:30">
      <c r="A5" s="8"/>
      <c r="B5" s="47"/>
      <c r="C5" s="47" t="s">
        <v>110</v>
      </c>
      <c r="D5" s="47" t="s">
        <v>111</v>
      </c>
      <c r="E5" s="47" t="s">
        <v>112</v>
      </c>
      <c r="F5" s="47"/>
      <c r="G5" s="48" t="s">
        <v>113</v>
      </c>
      <c r="H5" s="48"/>
      <c r="I5" s="48"/>
      <c r="J5" s="48" t="s">
        <v>44</v>
      </c>
      <c r="K5" s="48"/>
      <c r="L5" s="48"/>
      <c r="M5" s="48"/>
      <c r="N5" s="48"/>
      <c r="O5" s="48"/>
      <c r="P5" s="48"/>
      <c r="Q5" s="48"/>
      <c r="R5" s="48"/>
      <c r="S5" s="48"/>
      <c r="T5" s="35"/>
      <c r="U5" s="35"/>
      <c r="V5" s="35"/>
      <c r="W5" s="35"/>
      <c r="X5" s="35"/>
      <c r="AD5" s="85"/>
    </row>
    <row r="6" s="3" customFormat="1" ht="39" customHeight="1" spans="1:30">
      <c r="A6" s="8"/>
      <c r="B6" s="47"/>
      <c r="C6" s="47"/>
      <c r="D6" s="47"/>
      <c r="E6" s="47"/>
      <c r="F6" s="49"/>
      <c r="G6" s="48"/>
      <c r="H6" s="48" t="s">
        <v>114</v>
      </c>
      <c r="I6" s="59"/>
      <c r="J6" s="59" t="s">
        <v>45</v>
      </c>
      <c r="K6" s="60" t="s">
        <v>46</v>
      </c>
      <c r="L6" s="61"/>
      <c r="M6" s="62"/>
      <c r="N6" s="60" t="s">
        <v>47</v>
      </c>
      <c r="O6" s="61"/>
      <c r="P6" s="61"/>
      <c r="Q6" s="47" t="s">
        <v>115</v>
      </c>
      <c r="R6" s="67" t="s">
        <v>48</v>
      </c>
      <c r="S6" s="67" t="s">
        <v>49</v>
      </c>
      <c r="T6" s="36"/>
      <c r="U6" s="36"/>
      <c r="V6" s="36"/>
      <c r="W6" s="36"/>
      <c r="X6" s="36"/>
      <c r="Z6" s="3" t="s">
        <v>108</v>
      </c>
      <c r="AD6" s="85"/>
    </row>
    <row r="7" s="3" customFormat="1" ht="39" customHeight="1" spans="1:30">
      <c r="A7" s="8"/>
      <c r="B7" s="47"/>
      <c r="C7" s="47"/>
      <c r="D7" s="47"/>
      <c r="E7" s="47"/>
      <c r="F7" s="49"/>
      <c r="G7" s="48"/>
      <c r="H7" s="48"/>
      <c r="I7" s="18" t="s">
        <v>116</v>
      </c>
      <c r="J7" s="18"/>
      <c r="K7" s="47" t="s">
        <v>63</v>
      </c>
      <c r="L7" s="47" t="s">
        <v>64</v>
      </c>
      <c r="M7" s="47" t="s">
        <v>65</v>
      </c>
      <c r="N7" s="62" t="s">
        <v>117</v>
      </c>
      <c r="O7" s="47" t="s">
        <v>118</v>
      </c>
      <c r="P7" s="60" t="s">
        <v>119</v>
      </c>
      <c r="Q7" s="47"/>
      <c r="R7" s="17"/>
      <c r="S7" s="17"/>
      <c r="T7" s="36"/>
      <c r="U7" s="36"/>
      <c r="V7" s="36"/>
      <c r="W7" s="36"/>
      <c r="X7" s="36"/>
      <c r="AD7" s="85"/>
    </row>
    <row r="8" ht="18" customHeight="1" spans="1:26">
      <c r="A8" s="19" t="s">
        <v>68</v>
      </c>
      <c r="B8" s="20">
        <v>344146</v>
      </c>
      <c r="C8" s="20">
        <v>364225</v>
      </c>
      <c r="D8" s="20"/>
      <c r="E8" s="20"/>
      <c r="F8" s="20"/>
      <c r="G8" s="20"/>
      <c r="H8" s="20"/>
      <c r="I8" s="20"/>
      <c r="J8" s="21"/>
      <c r="K8" s="20"/>
      <c r="L8" s="20"/>
      <c r="M8" s="20"/>
      <c r="N8" s="20"/>
      <c r="O8" s="20"/>
      <c r="P8" s="20"/>
      <c r="Q8" s="20"/>
      <c r="R8" s="20"/>
      <c r="S8" s="20"/>
      <c r="T8" s="37"/>
      <c r="U8" s="68"/>
      <c r="V8" s="37"/>
      <c r="W8" s="37"/>
      <c r="X8" s="37"/>
      <c r="Z8" s="1">
        <v>343591</v>
      </c>
    </row>
    <row r="9" ht="18" customHeight="1" spans="1:26">
      <c r="A9" s="19" t="s">
        <v>69</v>
      </c>
      <c r="B9" s="20">
        <f t="shared" ref="B9:G9" si="0">B10+B11+B12</f>
        <v>1246</v>
      </c>
      <c r="C9" s="20">
        <f t="shared" si="0"/>
        <v>4158</v>
      </c>
      <c r="D9" s="20">
        <f t="shared" si="0"/>
        <v>3884</v>
      </c>
      <c r="E9" s="20">
        <f t="shared" si="0"/>
        <v>4158</v>
      </c>
      <c r="F9" s="20"/>
      <c r="G9" s="20">
        <f t="shared" si="0"/>
        <v>3884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37"/>
      <c r="U9" s="68"/>
      <c r="V9" s="69">
        <v>2452</v>
      </c>
      <c r="W9" s="37"/>
      <c r="X9" s="37"/>
      <c r="Y9" s="1">
        <v>1246</v>
      </c>
      <c r="Z9" s="1">
        <v>1246</v>
      </c>
    </row>
    <row r="10" ht="18" customHeight="1" spans="1:24">
      <c r="A10" s="22" t="s">
        <v>70</v>
      </c>
      <c r="B10" s="20">
        <v>65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37"/>
      <c r="U10" s="68"/>
      <c r="V10" s="37"/>
      <c r="W10" s="37"/>
      <c r="X10" s="37"/>
    </row>
    <row r="11" ht="18" customHeight="1" spans="1:24">
      <c r="A11" s="22" t="s">
        <v>72</v>
      </c>
      <c r="B11" s="20">
        <v>914</v>
      </c>
      <c r="C11" s="23">
        <v>2775</v>
      </c>
      <c r="D11" s="20">
        <v>2775</v>
      </c>
      <c r="E11" s="23">
        <v>2775</v>
      </c>
      <c r="F11" s="20"/>
      <c r="G11" s="20">
        <v>2775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37"/>
      <c r="U11" s="68"/>
      <c r="V11" s="37"/>
      <c r="W11" s="37"/>
      <c r="X11" s="37"/>
    </row>
    <row r="12" ht="18" customHeight="1" spans="1:24">
      <c r="A12" s="24" t="s">
        <v>120</v>
      </c>
      <c r="B12" s="20">
        <v>267</v>
      </c>
      <c r="C12" s="23">
        <v>1383</v>
      </c>
      <c r="D12" s="20">
        <v>1109</v>
      </c>
      <c r="E12" s="23">
        <v>1383</v>
      </c>
      <c r="F12" s="20"/>
      <c r="G12" s="20">
        <v>1109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37"/>
      <c r="U12" s="68"/>
      <c r="V12" s="37" t="s">
        <v>121</v>
      </c>
      <c r="W12" s="37"/>
      <c r="X12" s="37"/>
    </row>
    <row r="13" s="4" customFormat="1" ht="18" customHeight="1" spans="1:30">
      <c r="A13" s="19" t="s">
        <v>73</v>
      </c>
      <c r="B13" s="20">
        <f t="shared" ref="B13:G13" si="1">SUM(B14:B33)</f>
        <v>116513</v>
      </c>
      <c r="C13" s="20">
        <f t="shared" si="1"/>
        <v>102047</v>
      </c>
      <c r="D13" s="20">
        <f t="shared" si="1"/>
        <v>129582.4594</v>
      </c>
      <c r="E13" s="20">
        <f t="shared" si="1"/>
        <v>102047</v>
      </c>
      <c r="F13" s="20"/>
      <c r="G13" s="20">
        <f t="shared" si="1"/>
        <v>129582.4594</v>
      </c>
      <c r="H13" s="20"/>
      <c r="I13" s="20"/>
      <c r="J13" s="20">
        <f t="shared" ref="J13:S13" si="2">SUM(J14:J33)</f>
        <v>27535.4594</v>
      </c>
      <c r="K13" s="20">
        <f t="shared" si="2"/>
        <v>-1152.5406</v>
      </c>
      <c r="L13" s="20">
        <f t="shared" si="2"/>
        <v>-1004</v>
      </c>
      <c r="M13" s="20">
        <f t="shared" si="2"/>
        <v>-1000</v>
      </c>
      <c r="N13" s="20">
        <f t="shared" si="2"/>
        <v>1153</v>
      </c>
      <c r="O13" s="20">
        <f t="shared" si="2"/>
        <v>1004</v>
      </c>
      <c r="P13" s="20">
        <f t="shared" si="2"/>
        <v>1000</v>
      </c>
      <c r="Q13" s="20">
        <f t="shared" si="2"/>
        <v>-4138</v>
      </c>
      <c r="R13" s="20">
        <f t="shared" si="2"/>
        <v>3493</v>
      </c>
      <c r="S13" s="20">
        <f t="shared" si="2"/>
        <v>28180</v>
      </c>
      <c r="T13" s="20"/>
      <c r="U13" s="70"/>
      <c r="V13" s="20">
        <f t="shared" ref="V13:X13" si="3">SUM(V14:V33)</f>
        <v>4605</v>
      </c>
      <c r="W13" s="20">
        <f t="shared" si="3"/>
        <v>3605</v>
      </c>
      <c r="X13" s="20">
        <f t="shared" si="3"/>
        <v>2452</v>
      </c>
      <c r="Y13" s="4">
        <v>116513</v>
      </c>
      <c r="Z13" s="38">
        <v>116513</v>
      </c>
      <c r="AB13" s="39" t="s">
        <v>122</v>
      </c>
      <c r="AC13" s="40">
        <v>4444711.3</v>
      </c>
      <c r="AD13" s="38"/>
    </row>
    <row r="14" s="45" customFormat="1" ht="18" customHeight="1" spans="1:30">
      <c r="A14" s="50" t="s">
        <v>74</v>
      </c>
      <c r="B14" s="51">
        <v>12684</v>
      </c>
      <c r="C14" s="52">
        <v>14235</v>
      </c>
      <c r="D14" s="52">
        <f t="shared" ref="D14:D32" si="4">G14</f>
        <v>15466</v>
      </c>
      <c r="E14" s="52">
        <v>14235</v>
      </c>
      <c r="F14" s="52">
        <v>20083</v>
      </c>
      <c r="G14" s="53">
        <f t="shared" ref="G14:G33" si="5">E14+J14</f>
        <v>15466</v>
      </c>
      <c r="H14" s="52">
        <f t="shared" ref="H14:H33" si="6">G14-F14</f>
        <v>-4617</v>
      </c>
      <c r="I14" s="52"/>
      <c r="J14" s="52">
        <f t="shared" ref="J14:J33" si="7">SUM(K14:S14)</f>
        <v>1231</v>
      </c>
      <c r="K14" s="63">
        <v>-439</v>
      </c>
      <c r="L14" s="63"/>
      <c r="M14" s="52"/>
      <c r="N14" s="52">
        <v>42</v>
      </c>
      <c r="O14" s="52">
        <v>895</v>
      </c>
      <c r="P14" s="52">
        <v>449</v>
      </c>
      <c r="Q14" s="52"/>
      <c r="R14" s="52">
        <v>18</v>
      </c>
      <c r="S14" s="71">
        <v>266</v>
      </c>
      <c r="T14" s="72">
        <v>266.5178</v>
      </c>
      <c r="U14" s="73"/>
      <c r="V14" s="74">
        <v>2876</v>
      </c>
      <c r="W14" s="74">
        <f t="shared" ref="W14:W27" si="8">V14-P14</f>
        <v>2427</v>
      </c>
      <c r="X14" s="74">
        <f t="shared" ref="X14:X27" si="9">W14-N14</f>
        <v>2385</v>
      </c>
      <c r="Y14" s="86"/>
      <c r="AB14" s="39" t="s">
        <v>123</v>
      </c>
      <c r="AC14" s="87">
        <v>824510</v>
      </c>
      <c r="AD14" s="88"/>
    </row>
    <row r="15" s="45" customFormat="1" ht="18" customHeight="1" spans="1:30">
      <c r="A15" s="50" t="s">
        <v>75</v>
      </c>
      <c r="B15" s="51">
        <v>120</v>
      </c>
      <c r="C15" s="52">
        <v>244</v>
      </c>
      <c r="D15" s="52">
        <f t="shared" si="4"/>
        <v>244</v>
      </c>
      <c r="E15" s="52">
        <v>244</v>
      </c>
      <c r="F15" s="52">
        <v>177</v>
      </c>
      <c r="G15" s="54">
        <f t="shared" si="5"/>
        <v>244</v>
      </c>
      <c r="H15" s="52">
        <f t="shared" si="6"/>
        <v>67</v>
      </c>
      <c r="I15" s="52"/>
      <c r="J15" s="52">
        <f t="shared" si="7"/>
        <v>0</v>
      </c>
      <c r="K15" s="63"/>
      <c r="L15" s="63"/>
      <c r="M15" s="52"/>
      <c r="N15" s="52"/>
      <c r="O15" s="52"/>
      <c r="P15" s="52"/>
      <c r="Q15" s="52"/>
      <c r="R15" s="52"/>
      <c r="S15" s="52"/>
      <c r="U15" s="73"/>
      <c r="V15" s="74"/>
      <c r="W15" s="74">
        <f t="shared" si="8"/>
        <v>0</v>
      </c>
      <c r="X15" s="74">
        <f t="shared" si="9"/>
        <v>0</v>
      </c>
      <c r="Y15" s="86"/>
      <c r="AB15" s="39" t="s">
        <v>124</v>
      </c>
      <c r="AC15" s="87">
        <v>991540</v>
      </c>
      <c r="AD15" s="88"/>
    </row>
    <row r="16" s="45" customFormat="1" ht="18" customHeight="1" spans="1:30">
      <c r="A16" s="50" t="s">
        <v>76</v>
      </c>
      <c r="B16" s="51">
        <v>10063</v>
      </c>
      <c r="C16" s="52">
        <v>4781</v>
      </c>
      <c r="D16" s="52">
        <f t="shared" si="4"/>
        <v>4886.549</v>
      </c>
      <c r="E16" s="52">
        <v>4781</v>
      </c>
      <c r="F16" s="52">
        <v>3864</v>
      </c>
      <c r="G16" s="54">
        <f t="shared" si="5"/>
        <v>4886.549</v>
      </c>
      <c r="H16" s="52">
        <f t="shared" si="6"/>
        <v>1022.549</v>
      </c>
      <c r="I16" s="52">
        <v>1200</v>
      </c>
      <c r="J16" s="52">
        <f t="shared" si="7"/>
        <v>105.549</v>
      </c>
      <c r="K16" s="63">
        <v>-82.451</v>
      </c>
      <c r="L16" s="63"/>
      <c r="M16" s="52"/>
      <c r="N16" s="52"/>
      <c r="O16" s="52"/>
      <c r="P16" s="52">
        <v>260</v>
      </c>
      <c r="Q16" s="52">
        <v>-200</v>
      </c>
      <c r="R16" s="52"/>
      <c r="S16" s="71">
        <v>128</v>
      </c>
      <c r="T16" s="72">
        <v>127.66</v>
      </c>
      <c r="U16" s="73"/>
      <c r="V16" s="74">
        <v>327</v>
      </c>
      <c r="W16" s="74">
        <f t="shared" si="8"/>
        <v>67</v>
      </c>
      <c r="X16" s="74">
        <f t="shared" si="9"/>
        <v>67</v>
      </c>
      <c r="Y16" s="86"/>
      <c r="AB16" s="39" t="s">
        <v>125</v>
      </c>
      <c r="AC16" s="87">
        <v>153700</v>
      </c>
      <c r="AD16" s="88"/>
    </row>
    <row r="17" s="45" customFormat="1" ht="18" customHeight="1" spans="1:30">
      <c r="A17" s="50" t="s">
        <v>77</v>
      </c>
      <c r="B17" s="51">
        <v>33150</v>
      </c>
      <c r="C17" s="52">
        <v>33258</v>
      </c>
      <c r="D17" s="52">
        <f t="shared" si="4"/>
        <v>35989.846</v>
      </c>
      <c r="E17" s="52">
        <v>33258</v>
      </c>
      <c r="F17" s="52">
        <v>35713</v>
      </c>
      <c r="G17" s="53">
        <f t="shared" si="5"/>
        <v>35989.846</v>
      </c>
      <c r="H17" s="52">
        <f t="shared" si="6"/>
        <v>276.845999999998</v>
      </c>
      <c r="I17" s="52"/>
      <c r="J17" s="52">
        <f t="shared" si="7"/>
        <v>2731.846</v>
      </c>
      <c r="K17" s="63">
        <v>-99.154</v>
      </c>
      <c r="L17" s="63"/>
      <c r="M17" s="52"/>
      <c r="N17" s="52">
        <v>665</v>
      </c>
      <c r="O17" s="52"/>
      <c r="P17" s="52"/>
      <c r="Q17" s="52">
        <v>-1233</v>
      </c>
      <c r="R17" s="52">
        <v>123</v>
      </c>
      <c r="S17" s="52">
        <v>3276</v>
      </c>
      <c r="T17" s="45">
        <v>6916.3</v>
      </c>
      <c r="U17" s="73"/>
      <c r="V17" s="74">
        <v>665</v>
      </c>
      <c r="W17" s="74">
        <f t="shared" si="8"/>
        <v>665</v>
      </c>
      <c r="X17" s="74">
        <f t="shared" si="9"/>
        <v>0</v>
      </c>
      <c r="Y17" s="86"/>
      <c r="AB17" s="39" t="s">
        <v>126</v>
      </c>
      <c r="AC17" s="87">
        <v>205000</v>
      </c>
      <c r="AD17" s="88"/>
    </row>
    <row r="18" s="45" customFormat="1" ht="18" customHeight="1" spans="1:30">
      <c r="A18" s="50" t="s">
        <v>78</v>
      </c>
      <c r="B18" s="51">
        <v>1142</v>
      </c>
      <c r="C18" s="52">
        <v>1086</v>
      </c>
      <c r="D18" s="52">
        <f t="shared" si="4"/>
        <v>834.63</v>
      </c>
      <c r="E18" s="52">
        <v>1086</v>
      </c>
      <c r="F18" s="52">
        <v>601</v>
      </c>
      <c r="G18" s="54">
        <f t="shared" si="5"/>
        <v>834.63</v>
      </c>
      <c r="H18" s="55">
        <f t="shared" si="6"/>
        <v>233.63</v>
      </c>
      <c r="I18" s="55">
        <v>259</v>
      </c>
      <c r="J18" s="52">
        <f t="shared" si="7"/>
        <v>-251.37</v>
      </c>
      <c r="K18" s="63">
        <v>-15.37</v>
      </c>
      <c r="L18" s="63">
        <v>-26</v>
      </c>
      <c r="M18" s="52"/>
      <c r="N18" s="52"/>
      <c r="O18" s="52"/>
      <c r="P18" s="52"/>
      <c r="Q18" s="52">
        <v>-220</v>
      </c>
      <c r="R18" s="52"/>
      <c r="S18" s="71">
        <v>10</v>
      </c>
      <c r="T18" s="75">
        <v>10</v>
      </c>
      <c r="U18" s="76" t="s">
        <v>127</v>
      </c>
      <c r="V18" s="74"/>
      <c r="W18" s="74">
        <f t="shared" si="8"/>
        <v>0</v>
      </c>
      <c r="X18" s="74">
        <f t="shared" si="9"/>
        <v>0</v>
      </c>
      <c r="Y18" s="86"/>
      <c r="AB18" s="39" t="s">
        <v>128</v>
      </c>
      <c r="AC18" s="87">
        <v>1859096</v>
      </c>
      <c r="AD18" s="88"/>
    </row>
    <row r="19" s="45" customFormat="1" ht="18" customHeight="1" spans="1:30">
      <c r="A19" s="50" t="s">
        <v>79</v>
      </c>
      <c r="B19" s="51">
        <v>562</v>
      </c>
      <c r="C19" s="52">
        <v>269</v>
      </c>
      <c r="D19" s="52">
        <f t="shared" si="4"/>
        <v>589.5</v>
      </c>
      <c r="E19" s="52">
        <v>269</v>
      </c>
      <c r="F19" s="52">
        <v>507</v>
      </c>
      <c r="G19" s="54">
        <f t="shared" si="5"/>
        <v>589.5</v>
      </c>
      <c r="H19" s="55">
        <f t="shared" si="6"/>
        <v>82.5</v>
      </c>
      <c r="I19" s="55">
        <v>75</v>
      </c>
      <c r="J19" s="52">
        <f t="shared" si="7"/>
        <v>320.5</v>
      </c>
      <c r="K19" s="63">
        <v>-20.5</v>
      </c>
      <c r="L19" s="63"/>
      <c r="M19" s="52"/>
      <c r="N19" s="52"/>
      <c r="O19" s="52"/>
      <c r="P19" s="52"/>
      <c r="Q19" s="52">
        <v>-80</v>
      </c>
      <c r="R19" s="52">
        <v>1</v>
      </c>
      <c r="S19" s="71">
        <v>420</v>
      </c>
      <c r="T19" s="75">
        <v>420.4</v>
      </c>
      <c r="V19" s="74"/>
      <c r="W19" s="74">
        <f t="shared" si="8"/>
        <v>0</v>
      </c>
      <c r="X19" s="74">
        <f t="shared" si="9"/>
        <v>0</v>
      </c>
      <c r="Y19" s="86"/>
      <c r="Z19" s="45" t="s">
        <v>71</v>
      </c>
      <c r="AB19" s="39" t="s">
        <v>129</v>
      </c>
      <c r="AC19" s="87">
        <v>414820</v>
      </c>
      <c r="AD19" s="88"/>
    </row>
    <row r="20" s="45" customFormat="1" ht="18" customHeight="1" spans="1:30">
      <c r="A20" s="56" t="s">
        <v>130</v>
      </c>
      <c r="B20" s="51">
        <v>25255</v>
      </c>
      <c r="C20" s="52">
        <v>25249</v>
      </c>
      <c r="D20" s="52">
        <f t="shared" si="4"/>
        <v>31446.0904</v>
      </c>
      <c r="E20" s="52">
        <v>25249</v>
      </c>
      <c r="F20" s="52">
        <v>36645</v>
      </c>
      <c r="G20" s="53">
        <f t="shared" si="5"/>
        <v>31446.0904</v>
      </c>
      <c r="H20" s="52">
        <f t="shared" si="6"/>
        <v>-5198.9096</v>
      </c>
      <c r="I20" s="52"/>
      <c r="J20" s="52">
        <f t="shared" si="7"/>
        <v>6197.0904</v>
      </c>
      <c r="K20" s="63">
        <v>-185.9096</v>
      </c>
      <c r="L20" s="63">
        <v>-109</v>
      </c>
      <c r="M20" s="52"/>
      <c r="N20" s="52">
        <v>255</v>
      </c>
      <c r="O20" s="52"/>
      <c r="P20" s="52"/>
      <c r="Q20" s="52">
        <v>-1835</v>
      </c>
      <c r="R20" s="52">
        <v>8</v>
      </c>
      <c r="S20" s="52">
        <v>8064</v>
      </c>
      <c r="T20" s="68">
        <v>11210.616681</v>
      </c>
      <c r="V20" s="74">
        <v>255</v>
      </c>
      <c r="W20" s="74">
        <f t="shared" si="8"/>
        <v>255</v>
      </c>
      <c r="X20" s="74">
        <f t="shared" si="9"/>
        <v>0</v>
      </c>
      <c r="Y20" s="86"/>
      <c r="AB20" s="39" t="s">
        <v>131</v>
      </c>
      <c r="AC20" s="87">
        <v>1026500</v>
      </c>
      <c r="AD20" s="88"/>
    </row>
    <row r="21" ht="18" customHeight="1" spans="1:29">
      <c r="A21" s="56" t="s">
        <v>132</v>
      </c>
      <c r="B21" s="25">
        <v>7446</v>
      </c>
      <c r="C21" s="20">
        <v>4391</v>
      </c>
      <c r="D21" s="52">
        <f t="shared" si="4"/>
        <v>8439.518</v>
      </c>
      <c r="E21" s="20">
        <v>4391</v>
      </c>
      <c r="F21" s="20">
        <v>8103</v>
      </c>
      <c r="G21" s="57">
        <f t="shared" si="5"/>
        <v>8439.518</v>
      </c>
      <c r="H21" s="20">
        <f t="shared" si="6"/>
        <v>336.518</v>
      </c>
      <c r="I21" s="20"/>
      <c r="J21" s="20">
        <f t="shared" si="7"/>
        <v>4048.518</v>
      </c>
      <c r="K21" s="21">
        <v>-41.482</v>
      </c>
      <c r="L21" s="21">
        <v>-756</v>
      </c>
      <c r="M21" s="20"/>
      <c r="N21" s="20"/>
      <c r="O21" s="20"/>
      <c r="P21" s="20">
        <v>6</v>
      </c>
      <c r="Q21" s="20"/>
      <c r="R21" s="20">
        <v>1</v>
      </c>
      <c r="S21" s="77">
        <v>4839</v>
      </c>
      <c r="T21" s="78">
        <v>5355.58613</v>
      </c>
      <c r="U21" s="1"/>
      <c r="V21" s="37">
        <v>6</v>
      </c>
      <c r="W21" s="37">
        <f t="shared" si="8"/>
        <v>0</v>
      </c>
      <c r="X21" s="37">
        <f t="shared" si="9"/>
        <v>0</v>
      </c>
      <c r="Y21" s="4"/>
      <c r="Z21" s="1">
        <v>10000</v>
      </c>
      <c r="AB21" s="39" t="s">
        <v>133</v>
      </c>
      <c r="AC21" s="40">
        <v>897470</v>
      </c>
    </row>
    <row r="22" ht="18" customHeight="1" spans="1:29">
      <c r="A22" s="22" t="s">
        <v>83</v>
      </c>
      <c r="B22" s="25">
        <v>914</v>
      </c>
      <c r="C22" s="20">
        <v>1270</v>
      </c>
      <c r="D22" s="52">
        <f t="shared" si="4"/>
        <v>1005.35</v>
      </c>
      <c r="E22" s="20">
        <v>1270</v>
      </c>
      <c r="F22" s="20">
        <v>761</v>
      </c>
      <c r="G22" s="57">
        <f t="shared" si="5"/>
        <v>1005.35</v>
      </c>
      <c r="H22" s="58">
        <f t="shared" si="6"/>
        <v>244.35</v>
      </c>
      <c r="I22" s="58">
        <v>377</v>
      </c>
      <c r="J22" s="20">
        <f t="shared" si="7"/>
        <v>-264.65</v>
      </c>
      <c r="K22" s="21">
        <v>-102.65</v>
      </c>
      <c r="L22" s="21">
        <v>-32</v>
      </c>
      <c r="M22" s="20"/>
      <c r="N22" s="20"/>
      <c r="O22" s="20"/>
      <c r="P22" s="20"/>
      <c r="Q22" s="20">
        <v>-150</v>
      </c>
      <c r="R22" s="20"/>
      <c r="S22" s="79">
        <v>20</v>
      </c>
      <c r="T22" s="75">
        <v>20</v>
      </c>
      <c r="U22" s="1"/>
      <c r="V22" s="37"/>
      <c r="W22" s="37">
        <f t="shared" si="8"/>
        <v>0</v>
      </c>
      <c r="X22" s="37">
        <f t="shared" si="9"/>
        <v>0</v>
      </c>
      <c r="Y22" s="4"/>
      <c r="AB22" s="39" t="s">
        <v>134</v>
      </c>
      <c r="AC22" s="40">
        <v>480940</v>
      </c>
    </row>
    <row r="23" ht="18" customHeight="1" spans="1:29">
      <c r="A23" s="26" t="s">
        <v>135</v>
      </c>
      <c r="B23" s="25">
        <v>11869</v>
      </c>
      <c r="C23" s="20">
        <v>10642</v>
      </c>
      <c r="D23" s="52">
        <f t="shared" si="4"/>
        <v>10694.253</v>
      </c>
      <c r="E23" s="20">
        <v>10642</v>
      </c>
      <c r="F23" s="20">
        <v>10276</v>
      </c>
      <c r="G23" s="57">
        <f t="shared" si="5"/>
        <v>10694.253</v>
      </c>
      <c r="H23" s="58">
        <f t="shared" si="6"/>
        <v>418.253000000001</v>
      </c>
      <c r="I23" s="58">
        <v>316</v>
      </c>
      <c r="J23" s="20">
        <f t="shared" si="7"/>
        <v>52.253</v>
      </c>
      <c r="K23" s="21">
        <v>-89.747</v>
      </c>
      <c r="L23" s="21"/>
      <c r="M23" s="20"/>
      <c r="N23" s="20">
        <v>14</v>
      </c>
      <c r="O23" s="20">
        <v>19</v>
      </c>
      <c r="P23" s="20">
        <v>100</v>
      </c>
      <c r="Q23" s="80">
        <v>-300</v>
      </c>
      <c r="R23" s="20">
        <v>62</v>
      </c>
      <c r="S23" s="79">
        <v>247</v>
      </c>
      <c r="T23" s="75">
        <v>246.8</v>
      </c>
      <c r="U23" s="1"/>
      <c r="V23" s="37">
        <v>114</v>
      </c>
      <c r="W23" s="37">
        <f t="shared" si="8"/>
        <v>14</v>
      </c>
      <c r="X23" s="37">
        <f t="shared" si="9"/>
        <v>0</v>
      </c>
      <c r="Y23" s="4"/>
      <c r="AB23" s="39" t="s">
        <v>136</v>
      </c>
      <c r="AC23" s="40">
        <v>30300</v>
      </c>
    </row>
    <row r="24" ht="18" customHeight="1" spans="1:29">
      <c r="A24" s="26" t="s">
        <v>137</v>
      </c>
      <c r="B24" s="25">
        <v>5237</v>
      </c>
      <c r="C24" s="20">
        <v>2543</v>
      </c>
      <c r="D24" s="52">
        <f t="shared" si="4"/>
        <v>10314.906</v>
      </c>
      <c r="E24" s="20">
        <v>2543</v>
      </c>
      <c r="F24" s="20">
        <v>10875</v>
      </c>
      <c r="G24" s="57">
        <f t="shared" si="5"/>
        <v>10314.906</v>
      </c>
      <c r="H24" s="20">
        <f t="shared" si="6"/>
        <v>-560.094000000001</v>
      </c>
      <c r="I24" s="20"/>
      <c r="J24" s="20">
        <f t="shared" si="7"/>
        <v>7771.906</v>
      </c>
      <c r="K24" s="21">
        <v>-48.094</v>
      </c>
      <c r="L24" s="21"/>
      <c r="M24" s="20"/>
      <c r="N24" s="20">
        <v>164</v>
      </c>
      <c r="O24" s="20"/>
      <c r="P24" s="20">
        <v>185</v>
      </c>
      <c r="Q24" s="20"/>
      <c r="R24" s="20">
        <v>581</v>
      </c>
      <c r="S24" s="79">
        <v>6890</v>
      </c>
      <c r="T24" s="75">
        <v>6889.772</v>
      </c>
      <c r="U24" s="1"/>
      <c r="V24" s="37">
        <v>349</v>
      </c>
      <c r="W24" s="37">
        <f t="shared" si="8"/>
        <v>164</v>
      </c>
      <c r="X24" s="37">
        <f t="shared" si="9"/>
        <v>0</v>
      </c>
      <c r="Y24" s="4"/>
      <c r="AB24" s="39" t="s">
        <v>138</v>
      </c>
      <c r="AC24" s="40">
        <v>32070</v>
      </c>
    </row>
    <row r="25" ht="18" customHeight="1" spans="1:29">
      <c r="A25" s="22" t="s">
        <v>86</v>
      </c>
      <c r="B25" s="25">
        <v>272</v>
      </c>
      <c r="C25" s="20">
        <v>306</v>
      </c>
      <c r="D25" s="52">
        <f t="shared" si="4"/>
        <v>1305.97</v>
      </c>
      <c r="E25" s="20">
        <v>306</v>
      </c>
      <c r="F25" s="20">
        <v>1202</v>
      </c>
      <c r="G25" s="57">
        <f t="shared" si="5"/>
        <v>1305.97</v>
      </c>
      <c r="H25" s="20">
        <f t="shared" si="6"/>
        <v>103.97</v>
      </c>
      <c r="I25" s="20"/>
      <c r="J25" s="20">
        <f t="shared" si="7"/>
        <v>999.97</v>
      </c>
      <c r="K25" s="21">
        <v>-3.03</v>
      </c>
      <c r="L25" s="21">
        <v>-15</v>
      </c>
      <c r="M25" s="20"/>
      <c r="N25" s="20">
        <v>5</v>
      </c>
      <c r="O25" s="20"/>
      <c r="P25" s="20"/>
      <c r="Q25" s="20"/>
      <c r="R25" s="20">
        <v>4</v>
      </c>
      <c r="S25" s="79">
        <v>1009</v>
      </c>
      <c r="T25" s="75">
        <v>1009</v>
      </c>
      <c r="U25" s="1"/>
      <c r="V25" s="37">
        <v>5</v>
      </c>
      <c r="W25" s="37">
        <f t="shared" si="8"/>
        <v>5</v>
      </c>
      <c r="X25" s="37">
        <f t="shared" si="9"/>
        <v>0</v>
      </c>
      <c r="Y25" s="4"/>
      <c r="AB25" s="39" t="s">
        <v>139</v>
      </c>
      <c r="AC25" s="40">
        <v>4000</v>
      </c>
    </row>
    <row r="26" ht="18" customHeight="1" spans="1:29">
      <c r="A26" s="22" t="s">
        <v>87</v>
      </c>
      <c r="B26" s="25">
        <v>533</v>
      </c>
      <c r="C26" s="20">
        <v>608</v>
      </c>
      <c r="D26" s="52">
        <f t="shared" si="4"/>
        <v>745.793</v>
      </c>
      <c r="E26" s="20">
        <v>608</v>
      </c>
      <c r="F26" s="20">
        <v>546</v>
      </c>
      <c r="G26" s="57">
        <f t="shared" si="5"/>
        <v>745.793</v>
      </c>
      <c r="H26" s="58">
        <f t="shared" si="6"/>
        <v>199.793</v>
      </c>
      <c r="I26" s="58">
        <v>285</v>
      </c>
      <c r="J26" s="20">
        <f t="shared" si="7"/>
        <v>137.793</v>
      </c>
      <c r="K26" s="21">
        <v>-3.207</v>
      </c>
      <c r="L26" s="21">
        <v>-56</v>
      </c>
      <c r="M26" s="20"/>
      <c r="N26" s="20"/>
      <c r="O26" s="20"/>
      <c r="P26" s="20"/>
      <c r="Q26" s="77"/>
      <c r="R26" s="20"/>
      <c r="S26" s="79">
        <v>197</v>
      </c>
      <c r="T26" s="81">
        <v>197</v>
      </c>
      <c r="U26" s="1"/>
      <c r="V26" s="37"/>
      <c r="W26" s="37">
        <f t="shared" si="8"/>
        <v>0</v>
      </c>
      <c r="X26" s="37">
        <f t="shared" si="9"/>
        <v>0</v>
      </c>
      <c r="Y26" s="4"/>
      <c r="AB26" s="41">
        <v>220</v>
      </c>
      <c r="AC26" s="42">
        <v>83460</v>
      </c>
    </row>
    <row r="27" ht="18" customHeight="1" spans="1:29">
      <c r="A27" s="22" t="s">
        <v>88</v>
      </c>
      <c r="B27" s="25">
        <v>116</v>
      </c>
      <c r="C27" s="20">
        <v>122</v>
      </c>
      <c r="D27" s="52">
        <f t="shared" si="4"/>
        <v>120</v>
      </c>
      <c r="E27" s="20">
        <v>122</v>
      </c>
      <c r="F27" s="20">
        <v>118</v>
      </c>
      <c r="G27" s="57">
        <f t="shared" si="5"/>
        <v>120</v>
      </c>
      <c r="H27" s="20">
        <f t="shared" si="6"/>
        <v>2</v>
      </c>
      <c r="I27" s="20"/>
      <c r="J27" s="20">
        <f t="shared" si="7"/>
        <v>-2</v>
      </c>
      <c r="K27" s="21"/>
      <c r="L27" s="21">
        <v>-10</v>
      </c>
      <c r="M27" s="20"/>
      <c r="N27" s="20">
        <v>8</v>
      </c>
      <c r="O27" s="20"/>
      <c r="P27" s="20"/>
      <c r="Q27" s="20"/>
      <c r="R27" s="20"/>
      <c r="S27" s="20"/>
      <c r="U27" s="1"/>
      <c r="V27" s="37">
        <v>8</v>
      </c>
      <c r="W27" s="37">
        <f t="shared" si="8"/>
        <v>8</v>
      </c>
      <c r="X27" s="37">
        <f t="shared" si="9"/>
        <v>0</v>
      </c>
      <c r="Y27" s="4"/>
      <c r="AB27" s="41">
        <v>221</v>
      </c>
      <c r="AC27" s="42">
        <v>80000</v>
      </c>
    </row>
    <row r="28" ht="18" customHeight="1" spans="1:29">
      <c r="A28" s="22" t="s">
        <v>89</v>
      </c>
      <c r="B28" s="25">
        <v>61</v>
      </c>
      <c r="C28" s="20"/>
      <c r="D28" s="52">
        <f t="shared" si="4"/>
        <v>362</v>
      </c>
      <c r="E28" s="20"/>
      <c r="F28" s="20">
        <v>362</v>
      </c>
      <c r="G28" s="57">
        <f t="shared" si="5"/>
        <v>362</v>
      </c>
      <c r="H28" s="20">
        <f t="shared" si="6"/>
        <v>0</v>
      </c>
      <c r="I28" s="20"/>
      <c r="J28" s="20">
        <f t="shared" si="7"/>
        <v>362</v>
      </c>
      <c r="K28" s="21"/>
      <c r="L28" s="21"/>
      <c r="M28" s="20"/>
      <c r="N28" s="20"/>
      <c r="O28" s="20"/>
      <c r="P28" s="20"/>
      <c r="Q28" s="20"/>
      <c r="R28" s="20"/>
      <c r="S28" s="79">
        <v>362</v>
      </c>
      <c r="T28" s="82">
        <v>362</v>
      </c>
      <c r="U28" s="1"/>
      <c r="V28" s="37"/>
      <c r="W28" s="37"/>
      <c r="X28" s="37"/>
      <c r="Y28" s="4"/>
      <c r="AB28" s="43">
        <v>224</v>
      </c>
      <c r="AC28" s="42">
        <v>56000</v>
      </c>
    </row>
    <row r="29" ht="18" customHeight="1" spans="1:25">
      <c r="A29" s="22" t="s">
        <v>90</v>
      </c>
      <c r="B29" s="20"/>
      <c r="C29" s="20">
        <v>85</v>
      </c>
      <c r="D29" s="52">
        <f t="shared" si="4"/>
        <v>576.654</v>
      </c>
      <c r="E29" s="20">
        <v>85</v>
      </c>
      <c r="F29" s="20">
        <v>568</v>
      </c>
      <c r="G29" s="57">
        <f t="shared" si="5"/>
        <v>576.654</v>
      </c>
      <c r="H29" s="20">
        <f t="shared" si="6"/>
        <v>8.654</v>
      </c>
      <c r="I29" s="20"/>
      <c r="J29" s="20">
        <f t="shared" si="7"/>
        <v>491.654</v>
      </c>
      <c r="K29" s="21">
        <v>-8.346</v>
      </c>
      <c r="L29" s="21"/>
      <c r="M29" s="20"/>
      <c r="N29" s="20"/>
      <c r="O29" s="20"/>
      <c r="P29" s="20"/>
      <c r="Q29" s="20">
        <v>-20</v>
      </c>
      <c r="R29" s="20"/>
      <c r="S29" s="79">
        <v>520</v>
      </c>
      <c r="T29" s="75">
        <v>520</v>
      </c>
      <c r="U29" s="1"/>
      <c r="V29" s="20"/>
      <c r="W29" s="37"/>
      <c r="X29" s="37"/>
      <c r="Y29" s="4"/>
    </row>
    <row r="30" ht="18" customHeight="1" spans="1:25">
      <c r="A30" s="22" t="s">
        <v>91</v>
      </c>
      <c r="B30" s="27">
        <v>2288</v>
      </c>
      <c r="C30" s="20">
        <v>1306</v>
      </c>
      <c r="D30" s="52">
        <f t="shared" si="4"/>
        <v>5869</v>
      </c>
      <c r="E30" s="20">
        <v>1306</v>
      </c>
      <c r="F30" s="20">
        <v>5804</v>
      </c>
      <c r="G30" s="57">
        <f t="shared" si="5"/>
        <v>5869</v>
      </c>
      <c r="H30" s="20">
        <f t="shared" si="6"/>
        <v>65</v>
      </c>
      <c r="I30" s="20"/>
      <c r="J30" s="20">
        <f t="shared" si="7"/>
        <v>4563</v>
      </c>
      <c r="K30" s="21">
        <v>-8</v>
      </c>
      <c r="L30" s="21"/>
      <c r="M30" s="20"/>
      <c r="N30" s="20"/>
      <c r="O30" s="20">
        <v>90</v>
      </c>
      <c r="P30" s="20"/>
      <c r="Q30" s="20"/>
      <c r="R30" s="20">
        <v>2645</v>
      </c>
      <c r="S30" s="79">
        <v>1836</v>
      </c>
      <c r="T30" s="75">
        <v>1839.5115</v>
      </c>
      <c r="U30" s="1"/>
      <c r="V30" s="37"/>
      <c r="W30" s="37"/>
      <c r="X30" s="37"/>
      <c r="Y30" s="4"/>
    </row>
    <row r="31" ht="18" customHeight="1" spans="1:25">
      <c r="A31" s="22" t="s">
        <v>92</v>
      </c>
      <c r="B31" s="27">
        <v>408</v>
      </c>
      <c r="C31" s="20">
        <v>652</v>
      </c>
      <c r="D31" s="52">
        <f t="shared" si="4"/>
        <v>589.4</v>
      </c>
      <c r="E31" s="20">
        <v>652</v>
      </c>
      <c r="F31" s="20">
        <v>489</v>
      </c>
      <c r="G31" s="57">
        <f t="shared" si="5"/>
        <v>589.4</v>
      </c>
      <c r="H31" s="58">
        <f t="shared" si="6"/>
        <v>100.4</v>
      </c>
      <c r="I31" s="58">
        <v>95</v>
      </c>
      <c r="J31" s="20">
        <f t="shared" si="7"/>
        <v>-62.6</v>
      </c>
      <c r="K31" s="21">
        <v>-5.6</v>
      </c>
      <c r="L31" s="21"/>
      <c r="M31" s="20"/>
      <c r="N31" s="20"/>
      <c r="O31" s="20"/>
      <c r="P31" s="20"/>
      <c r="Q31" s="77">
        <v>-100</v>
      </c>
      <c r="R31" s="20"/>
      <c r="S31" s="79">
        <v>43</v>
      </c>
      <c r="T31" s="75">
        <v>22.5</v>
      </c>
      <c r="U31" s="1"/>
      <c r="V31" s="37"/>
      <c r="W31" s="37"/>
      <c r="X31" s="37"/>
      <c r="Y31" s="4"/>
    </row>
    <row r="32" ht="18" customHeight="1" spans="1:25">
      <c r="A32" s="22" t="s">
        <v>93</v>
      </c>
      <c r="B32" s="25">
        <v>4393</v>
      </c>
      <c r="C32" s="20"/>
      <c r="D32" s="52">
        <f t="shared" si="4"/>
        <v>103</v>
      </c>
      <c r="E32" s="20"/>
      <c r="F32" s="20">
        <v>79</v>
      </c>
      <c r="G32" s="57">
        <f t="shared" si="5"/>
        <v>103</v>
      </c>
      <c r="H32" s="20">
        <f t="shared" si="6"/>
        <v>24</v>
      </c>
      <c r="I32" s="20"/>
      <c r="J32" s="20">
        <f t="shared" si="7"/>
        <v>103</v>
      </c>
      <c r="K32" s="20"/>
      <c r="L32" s="20"/>
      <c r="M32" s="20"/>
      <c r="N32" s="20"/>
      <c r="O32" s="20"/>
      <c r="P32" s="20"/>
      <c r="Q32" s="20"/>
      <c r="R32" s="20">
        <v>50</v>
      </c>
      <c r="S32" s="79">
        <v>53</v>
      </c>
      <c r="T32" s="75">
        <v>79.5</v>
      </c>
      <c r="U32" s="1"/>
      <c r="V32" s="37"/>
      <c r="W32" s="37"/>
      <c r="X32" s="37"/>
      <c r="Y32" s="4"/>
    </row>
    <row r="33" ht="18" customHeight="1" spans="1:24">
      <c r="A33" s="22" t="s">
        <v>96</v>
      </c>
      <c r="B33" s="20"/>
      <c r="C33" s="20">
        <v>1000</v>
      </c>
      <c r="D33" s="20"/>
      <c r="E33" s="20">
        <v>1000</v>
      </c>
      <c r="F33" s="20"/>
      <c r="G33" s="20">
        <f t="shared" si="5"/>
        <v>0</v>
      </c>
      <c r="H33" s="20">
        <f t="shared" si="6"/>
        <v>0</v>
      </c>
      <c r="I33" s="20"/>
      <c r="J33" s="20">
        <f t="shared" si="7"/>
        <v>-1000</v>
      </c>
      <c r="K33" s="20"/>
      <c r="L33" s="20"/>
      <c r="M33" s="20">
        <v>-1000</v>
      </c>
      <c r="N33" s="20"/>
      <c r="O33" s="20"/>
      <c r="P33" s="20"/>
      <c r="Q33" s="20"/>
      <c r="R33" s="20"/>
      <c r="S33" s="20"/>
      <c r="T33" s="68">
        <v>0</v>
      </c>
      <c r="U33" s="1"/>
      <c r="V33" s="37"/>
      <c r="W33" s="37"/>
      <c r="X33" s="37"/>
    </row>
    <row r="34" ht="18" customHeight="1" spans="1:24">
      <c r="A34" s="28" t="s">
        <v>97</v>
      </c>
      <c r="B34" s="20">
        <f t="shared" ref="B34:G34" si="10">B8+B9+B13</f>
        <v>461905</v>
      </c>
      <c r="C34" s="20">
        <f t="shared" si="10"/>
        <v>470430</v>
      </c>
      <c r="D34" s="20"/>
      <c r="E34" s="20">
        <f t="shared" si="10"/>
        <v>106205</v>
      </c>
      <c r="F34" s="20"/>
      <c r="G34" s="20">
        <f t="shared" si="10"/>
        <v>133466.4594</v>
      </c>
      <c r="H34" s="20"/>
      <c r="I34" s="20"/>
      <c r="J34" s="20">
        <f>G34-E34</f>
        <v>27261.4594</v>
      </c>
      <c r="K34" s="20">
        <f>K8+K9+K13</f>
        <v>-1152.5406</v>
      </c>
      <c r="L34" s="20"/>
      <c r="M34" s="20"/>
      <c r="N34" s="20">
        <f>N8+N9+N13</f>
        <v>1153</v>
      </c>
      <c r="O34" s="20"/>
      <c r="P34" s="20">
        <v>1000</v>
      </c>
      <c r="Q34" s="20"/>
      <c r="R34" s="20">
        <f>R8+R9+R13</f>
        <v>3493</v>
      </c>
      <c r="S34" s="20"/>
      <c r="T34" s="37"/>
      <c r="U34" s="1"/>
      <c r="V34" s="37"/>
      <c r="W34" s="37"/>
      <c r="X34" s="37"/>
    </row>
    <row r="35" ht="18" customHeight="1" spans="1:26">
      <c r="A35" s="29" t="s">
        <v>98</v>
      </c>
      <c r="B35" s="20">
        <v>8096</v>
      </c>
      <c r="C35" s="20"/>
      <c r="D35" s="20">
        <v>569</v>
      </c>
      <c r="E35" s="20"/>
      <c r="F35" s="20"/>
      <c r="G35" s="20">
        <v>569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37"/>
      <c r="U35" s="1"/>
      <c r="V35" s="37"/>
      <c r="W35" s="37"/>
      <c r="X35" s="37"/>
      <c r="Y35" s="1">
        <v>8096</v>
      </c>
      <c r="Z35" s="1">
        <v>8096</v>
      </c>
    </row>
    <row r="36" ht="18" customHeight="1" spans="1:26">
      <c r="A36" s="30" t="s">
        <v>99</v>
      </c>
      <c r="B36" s="20">
        <v>3493</v>
      </c>
      <c r="C36" s="20">
        <v>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37"/>
      <c r="U36" s="68"/>
      <c r="V36" s="37"/>
      <c r="W36" s="37"/>
      <c r="X36" s="37"/>
      <c r="Y36" s="1">
        <v>3140</v>
      </c>
      <c r="Z36" s="1">
        <v>3493</v>
      </c>
    </row>
    <row r="37" ht="18" customHeight="1" spans="1:26">
      <c r="A37" s="31" t="s">
        <v>38</v>
      </c>
      <c r="B37" s="20">
        <f t="shared" ref="B37:G37" si="11">B34+B35+B36</f>
        <v>473494</v>
      </c>
      <c r="C37" s="20">
        <f t="shared" si="11"/>
        <v>470432</v>
      </c>
      <c r="D37" s="20">
        <f t="shared" si="11"/>
        <v>569</v>
      </c>
      <c r="E37" s="20">
        <f t="shared" si="11"/>
        <v>106205</v>
      </c>
      <c r="F37" s="20"/>
      <c r="G37" s="20">
        <f t="shared" si="11"/>
        <v>134035.4594</v>
      </c>
      <c r="H37" s="20"/>
      <c r="I37" s="20"/>
      <c r="J37" s="20">
        <f>G37-E37</f>
        <v>27830.4594</v>
      </c>
      <c r="K37" s="20">
        <f>K34+K35+K36</f>
        <v>-1152.5406</v>
      </c>
      <c r="L37" s="20"/>
      <c r="M37" s="20"/>
      <c r="N37" s="20">
        <f>N34+N35+N36</f>
        <v>1153</v>
      </c>
      <c r="O37" s="20"/>
      <c r="P37" s="20">
        <v>1000</v>
      </c>
      <c r="Q37" s="20"/>
      <c r="R37" s="20">
        <f>R34+R35+R36</f>
        <v>3493</v>
      </c>
      <c r="S37" s="20">
        <v>21590</v>
      </c>
      <c r="T37" s="37"/>
      <c r="U37" s="68"/>
      <c r="V37" s="37"/>
      <c r="W37" s="37"/>
      <c r="X37" s="37"/>
      <c r="Y37" s="44">
        <v>128995</v>
      </c>
      <c r="Z37" s="44">
        <f>Z8+Z9+Z13+Z35+Z36</f>
        <v>472939</v>
      </c>
    </row>
    <row r="38" ht="18" customHeight="1"/>
    <row r="39" ht="18" customHeight="1"/>
    <row r="40" spans="7:7">
      <c r="G40" s="1">
        <v>134035</v>
      </c>
    </row>
    <row r="41" spans="7:23">
      <c r="G41" s="1">
        <f>G40-G13-G35-G9</f>
        <v>-0.459399999992456</v>
      </c>
      <c r="W41" s="1" t="s">
        <v>140</v>
      </c>
    </row>
    <row r="42" spans="10:30">
      <c r="J42" s="1">
        <v>129582</v>
      </c>
      <c r="M42" s="1">
        <v>201</v>
      </c>
      <c r="N42" s="1">
        <v>177</v>
      </c>
      <c r="O42" s="1">
        <v>89</v>
      </c>
      <c r="V42" s="22" t="s">
        <v>74</v>
      </c>
      <c r="W42" s="1">
        <v>266</v>
      </c>
      <c r="Y42" s="1">
        <v>201</v>
      </c>
      <c r="Z42" s="1">
        <v>157.5</v>
      </c>
      <c r="AA42" s="1">
        <f>AC42</f>
        <v>109.0178</v>
      </c>
      <c r="AB42" s="89">
        <v>201</v>
      </c>
      <c r="AC42" s="90">
        <v>109.0178</v>
      </c>
      <c r="AD42" s="44">
        <f t="shared" ref="AD42:AD58" si="12">Z42+AA42</f>
        <v>266.5178</v>
      </c>
    </row>
    <row r="43" spans="10:30">
      <c r="J43" s="1">
        <f>J42-G13</f>
        <v>-0.459399999992456</v>
      </c>
      <c r="M43" s="1">
        <v>204</v>
      </c>
      <c r="N43" s="1">
        <v>114</v>
      </c>
      <c r="V43" s="22" t="s">
        <v>75</v>
      </c>
      <c r="Y43" s="1">
        <v>204</v>
      </c>
      <c r="Z43" s="1">
        <v>127.66</v>
      </c>
      <c r="AB43" s="91">
        <v>205</v>
      </c>
      <c r="AC43" s="90">
        <v>1071.71465</v>
      </c>
      <c r="AD43" s="44">
        <f t="shared" si="12"/>
        <v>127.66</v>
      </c>
    </row>
    <row r="44" spans="13:30">
      <c r="M44" s="1">
        <v>205</v>
      </c>
      <c r="N44" s="1">
        <v>5845</v>
      </c>
      <c r="O44" s="1">
        <v>818</v>
      </c>
      <c r="V44" s="22" t="s">
        <v>76</v>
      </c>
      <c r="W44" s="1">
        <v>114</v>
      </c>
      <c r="Y44" s="1">
        <v>205</v>
      </c>
      <c r="Z44" s="1">
        <v>5845.3</v>
      </c>
      <c r="AA44" s="1">
        <v>1071</v>
      </c>
      <c r="AB44" s="91">
        <v>208</v>
      </c>
      <c r="AC44" s="90">
        <v>3542.287281</v>
      </c>
      <c r="AD44" s="44">
        <f t="shared" si="12"/>
        <v>6916.3</v>
      </c>
    </row>
    <row r="45" spans="13:30">
      <c r="M45" s="1">
        <v>206</v>
      </c>
      <c r="N45" s="1">
        <v>10</v>
      </c>
      <c r="V45" s="22" t="s">
        <v>77</v>
      </c>
      <c r="W45" s="1">
        <v>6663</v>
      </c>
      <c r="Y45" s="1">
        <v>206</v>
      </c>
      <c r="Z45" s="1">
        <v>10</v>
      </c>
      <c r="AB45" s="92">
        <v>210</v>
      </c>
      <c r="AC45" s="93">
        <v>835.33613</v>
      </c>
      <c r="AD45" s="44">
        <f t="shared" si="12"/>
        <v>10</v>
      </c>
    </row>
    <row r="46" spans="13:30">
      <c r="M46" s="1">
        <v>207</v>
      </c>
      <c r="N46" s="1">
        <v>450</v>
      </c>
      <c r="V46" s="22" t="s">
        <v>78</v>
      </c>
      <c r="W46" s="1">
        <v>10</v>
      </c>
      <c r="Y46" s="1">
        <v>207</v>
      </c>
      <c r="Z46" s="1">
        <v>420.4</v>
      </c>
      <c r="AB46" s="89">
        <v>213</v>
      </c>
      <c r="AC46" s="90">
        <v>2662.7754</v>
      </c>
      <c r="AD46" s="44">
        <f t="shared" si="12"/>
        <v>420.4</v>
      </c>
    </row>
    <row r="47" spans="2:30">
      <c r="B47" s="22" t="s">
        <v>141</v>
      </c>
      <c r="C47" s="27"/>
      <c r="M47" s="1">
        <v>208</v>
      </c>
      <c r="N47" s="1">
        <v>7274</v>
      </c>
      <c r="O47" s="1">
        <v>3554</v>
      </c>
      <c r="V47" s="22" t="s">
        <v>79</v>
      </c>
      <c r="W47" s="1">
        <v>450</v>
      </c>
      <c r="Y47" s="1">
        <v>208</v>
      </c>
      <c r="Z47" s="1">
        <v>7668.3294</v>
      </c>
      <c r="AA47" s="1">
        <f>AC44</f>
        <v>3542.287281</v>
      </c>
      <c r="AB47" s="91">
        <v>215</v>
      </c>
      <c r="AC47" s="90">
        <v>32.4175496</v>
      </c>
      <c r="AD47" s="44">
        <f t="shared" si="12"/>
        <v>11210.616681</v>
      </c>
    </row>
    <row r="48" ht="15" spans="13:30">
      <c r="M48" s="1">
        <v>210</v>
      </c>
      <c r="N48" s="1">
        <v>4680</v>
      </c>
      <c r="O48" s="1">
        <v>439</v>
      </c>
      <c r="V48" s="26" t="s">
        <v>142</v>
      </c>
      <c r="W48" s="1">
        <v>10828</v>
      </c>
      <c r="Y48" s="1">
        <v>210</v>
      </c>
      <c r="Z48" s="1">
        <v>4520.25</v>
      </c>
      <c r="AA48" s="1">
        <f>AC45</f>
        <v>835.33613</v>
      </c>
      <c r="AB48" s="92">
        <v>221</v>
      </c>
      <c r="AC48" s="90">
        <v>38.85</v>
      </c>
      <c r="AD48" s="44">
        <f t="shared" si="12"/>
        <v>5355.58613</v>
      </c>
    </row>
    <row r="49" ht="15" spans="13:30">
      <c r="M49" s="1">
        <v>211</v>
      </c>
      <c r="N49" s="1">
        <v>20</v>
      </c>
      <c r="V49" s="26" t="s">
        <v>143</v>
      </c>
      <c r="W49" s="1">
        <v>5119</v>
      </c>
      <c r="Y49" s="1">
        <v>211</v>
      </c>
      <c r="Z49" s="1">
        <v>20</v>
      </c>
      <c r="AB49" s="91">
        <v>229</v>
      </c>
      <c r="AC49" s="90">
        <v>79.5</v>
      </c>
      <c r="AD49" s="44">
        <f t="shared" si="12"/>
        <v>20</v>
      </c>
    </row>
    <row r="50" spans="13:30">
      <c r="M50" s="1">
        <v>212</v>
      </c>
      <c r="N50" s="1">
        <v>247</v>
      </c>
      <c r="O50" s="1">
        <v>75</v>
      </c>
      <c r="V50" s="22" t="s">
        <v>83</v>
      </c>
      <c r="W50" s="1">
        <v>20</v>
      </c>
      <c r="Y50" s="1">
        <v>212</v>
      </c>
      <c r="Z50" s="1">
        <v>246.8</v>
      </c>
      <c r="AD50" s="44">
        <f t="shared" si="12"/>
        <v>246.8</v>
      </c>
    </row>
    <row r="51" ht="15" spans="13:30">
      <c r="M51" s="1">
        <v>213</v>
      </c>
      <c r="N51" s="1">
        <v>4226</v>
      </c>
      <c r="O51" s="1">
        <v>2589</v>
      </c>
      <c r="V51" s="26" t="s">
        <v>135</v>
      </c>
      <c r="W51" s="1">
        <v>322</v>
      </c>
      <c r="Y51" s="1">
        <v>213</v>
      </c>
      <c r="Z51" s="1">
        <v>4226.772</v>
      </c>
      <c r="AA51" s="1">
        <v>2663</v>
      </c>
      <c r="AD51" s="44">
        <f t="shared" si="12"/>
        <v>6889.772</v>
      </c>
    </row>
    <row r="52" ht="15" spans="13:30">
      <c r="M52" s="1">
        <v>214</v>
      </c>
      <c r="N52" s="1">
        <v>1009</v>
      </c>
      <c r="V52" s="26" t="s">
        <v>137</v>
      </c>
      <c r="W52" s="1">
        <v>6815</v>
      </c>
      <c r="Y52" s="1">
        <v>214</v>
      </c>
      <c r="Z52" s="1">
        <v>1009</v>
      </c>
      <c r="AD52" s="44">
        <f t="shared" si="12"/>
        <v>1009</v>
      </c>
    </row>
    <row r="53" spans="13:30">
      <c r="M53" s="1">
        <v>215</v>
      </c>
      <c r="N53" s="1">
        <v>135</v>
      </c>
      <c r="O53" s="1">
        <v>62</v>
      </c>
      <c r="V53" s="22" t="s">
        <v>86</v>
      </c>
      <c r="W53" s="1">
        <v>1009</v>
      </c>
      <c r="Y53" s="1">
        <v>215</v>
      </c>
      <c r="Z53" s="1">
        <v>808.830839</v>
      </c>
      <c r="AA53" s="1">
        <v>32</v>
      </c>
      <c r="AD53" s="44">
        <f t="shared" si="12"/>
        <v>840.830839</v>
      </c>
    </row>
    <row r="54" spans="13:30">
      <c r="M54" s="1">
        <v>217</v>
      </c>
      <c r="N54" s="1">
        <v>362</v>
      </c>
      <c r="V54" s="22" t="s">
        <v>87</v>
      </c>
      <c r="W54" s="1">
        <v>197</v>
      </c>
      <c r="Y54" s="1">
        <v>220</v>
      </c>
      <c r="Z54" s="1">
        <v>520</v>
      </c>
      <c r="AD54" s="44">
        <f t="shared" si="12"/>
        <v>520</v>
      </c>
    </row>
    <row r="55" spans="13:30">
      <c r="M55" s="1">
        <v>220</v>
      </c>
      <c r="N55" s="1">
        <v>520</v>
      </c>
      <c r="V55" s="22" t="s">
        <v>88</v>
      </c>
      <c r="Y55" s="1">
        <v>221</v>
      </c>
      <c r="Z55" s="1">
        <v>1800.6615</v>
      </c>
      <c r="AA55" s="1">
        <f>AC48</f>
        <v>38.85</v>
      </c>
      <c r="AD55" s="44">
        <f t="shared" si="12"/>
        <v>1839.5115</v>
      </c>
    </row>
    <row r="56" spans="13:30">
      <c r="M56" s="1">
        <v>221</v>
      </c>
      <c r="N56" s="1">
        <v>1836</v>
      </c>
      <c r="V56" s="22" t="s">
        <v>89</v>
      </c>
      <c r="W56" s="1">
        <v>362</v>
      </c>
      <c r="Y56" s="1">
        <v>224</v>
      </c>
      <c r="Z56" s="1">
        <v>22.5</v>
      </c>
      <c r="AD56" s="44">
        <f t="shared" si="12"/>
        <v>22.5</v>
      </c>
    </row>
    <row r="57" spans="13:30">
      <c r="M57" s="64">
        <v>223</v>
      </c>
      <c r="N57" s="64">
        <v>1718</v>
      </c>
      <c r="O57" s="64"/>
      <c r="P57" s="64"/>
      <c r="Q57" s="64"/>
      <c r="R57" s="64"/>
      <c r="S57" s="64"/>
      <c r="T57" s="64"/>
      <c r="U57" s="83"/>
      <c r="V57" s="22" t="s">
        <v>90</v>
      </c>
      <c r="W57" s="1">
        <v>520</v>
      </c>
      <c r="Y57" s="1">
        <v>229</v>
      </c>
      <c r="AA57" s="1">
        <v>79.5</v>
      </c>
      <c r="AD57" s="44">
        <f t="shared" si="12"/>
        <v>79.5</v>
      </c>
    </row>
    <row r="58" spans="13:30">
      <c r="M58" s="1">
        <v>224</v>
      </c>
      <c r="N58" s="1">
        <v>43</v>
      </c>
      <c r="V58" s="22" t="s">
        <v>91</v>
      </c>
      <c r="W58" s="1">
        <v>1836</v>
      </c>
      <c r="AD58" s="44">
        <f t="shared" si="12"/>
        <v>0</v>
      </c>
    </row>
    <row r="59" spans="13:23">
      <c r="M59" s="1">
        <v>229</v>
      </c>
      <c r="N59" s="1">
        <v>53</v>
      </c>
      <c r="V59" s="22" t="s">
        <v>92</v>
      </c>
      <c r="W59" s="1">
        <v>43</v>
      </c>
    </row>
    <row r="60" spans="22:23">
      <c r="V60" s="22" t="s">
        <v>93</v>
      </c>
      <c r="W60" s="1">
        <v>53</v>
      </c>
    </row>
    <row r="61" spans="22:22">
      <c r="V61" s="22" t="s">
        <v>96</v>
      </c>
    </row>
  </sheetData>
  <mergeCells count="16">
    <mergeCell ref="A2:S2"/>
    <mergeCell ref="R3:S3"/>
    <mergeCell ref="C4:S4"/>
    <mergeCell ref="J5:S5"/>
    <mergeCell ref="K6:M6"/>
    <mergeCell ref="N6:P6"/>
    <mergeCell ref="A4:A6"/>
    <mergeCell ref="B4:B6"/>
    <mergeCell ref="C5:C6"/>
    <mergeCell ref="D5:D6"/>
    <mergeCell ref="E5:E6"/>
    <mergeCell ref="G5:G6"/>
    <mergeCell ref="J6:J7"/>
    <mergeCell ref="Q6:Q7"/>
    <mergeCell ref="R6:R7"/>
    <mergeCell ref="S6:S7"/>
  </mergeCells>
  <printOptions horizontalCentered="1"/>
  <pageMargins left="0.590277777777778" right="0.590277777777778" top="0.590277777777778" bottom="0.393055555555556" header="0.298611111111111" footer="0.298611111111111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O29" sqref="O29"/>
    </sheetView>
  </sheetViews>
  <sheetFormatPr defaultColWidth="9.75" defaultRowHeight="14.25"/>
  <cols>
    <col min="1" max="1" width="40.125" style="1" customWidth="1"/>
    <col min="2" max="2" width="12.375" style="1" customWidth="1"/>
    <col min="3" max="3" width="12" style="1" customWidth="1"/>
    <col min="4" max="6" width="12.375" style="1" customWidth="1"/>
    <col min="7" max="7" width="13.25" style="1" customWidth="1"/>
    <col min="8" max="8" width="12.625" style="1" customWidth="1"/>
    <col min="9" max="9" width="9.125" style="1" customWidth="1"/>
    <col min="10" max="10" width="11.375" style="1" customWidth="1"/>
    <col min="11" max="16" width="9.75" style="1" customWidth="1"/>
    <col min="17" max="17" width="15.625" style="1"/>
    <col min="18" max="18" width="10.75" style="1" customWidth="1"/>
    <col min="19" max="20" width="9.75" style="1"/>
    <col min="21" max="21" width="13.125" style="1"/>
    <col min="22" max="16379" width="9.75" style="1"/>
    <col min="16380" max="16384" width="9.75" style="5"/>
  </cols>
  <sheetData>
    <row r="1" s="1" customFormat="1" ht="12.95" customHeight="1" spans="1:1">
      <c r="A1" s="1" t="s">
        <v>39</v>
      </c>
    </row>
    <row r="2" s="1" customFormat="1" ht="21.95" customHeight="1" spans="1:16">
      <c r="A2" s="6" t="s">
        <v>107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15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32" t="s">
        <v>2</v>
      </c>
      <c r="M3" s="32"/>
      <c r="N3" s="32"/>
      <c r="O3" s="32"/>
      <c r="P3" s="32"/>
    </row>
    <row r="4" s="3" customFormat="1" customHeight="1" spans="1:16">
      <c r="A4" s="8" t="s">
        <v>3</v>
      </c>
      <c r="B4" s="9" t="s">
        <v>108</v>
      </c>
      <c r="C4" s="10" t="s">
        <v>109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33"/>
      <c r="O4" s="33"/>
      <c r="P4" s="33"/>
    </row>
    <row r="5" s="3" customFormat="1" customHeight="1" spans="1:16">
      <c r="A5" s="8"/>
      <c r="B5" s="11"/>
      <c r="C5" s="12" t="s">
        <v>110</v>
      </c>
      <c r="D5" s="12" t="s">
        <v>111</v>
      </c>
      <c r="E5" s="12" t="s">
        <v>112</v>
      </c>
      <c r="F5" s="13" t="s">
        <v>113</v>
      </c>
      <c r="G5" s="14" t="s">
        <v>44</v>
      </c>
      <c r="H5" s="15"/>
      <c r="I5" s="15"/>
      <c r="J5" s="15"/>
      <c r="K5" s="15"/>
      <c r="L5" s="15"/>
      <c r="M5" s="34"/>
      <c r="N5" s="35"/>
      <c r="O5" s="35"/>
      <c r="P5" s="35"/>
    </row>
    <row r="6" s="3" customFormat="1" ht="39" customHeight="1" spans="1:18">
      <c r="A6" s="8"/>
      <c r="B6" s="16"/>
      <c r="C6" s="17"/>
      <c r="D6" s="17"/>
      <c r="E6" s="17"/>
      <c r="F6" s="18"/>
      <c r="G6" s="18" t="s">
        <v>45</v>
      </c>
      <c r="H6" s="17" t="s">
        <v>63</v>
      </c>
      <c r="I6" s="17" t="s">
        <v>64</v>
      </c>
      <c r="J6" s="17" t="s">
        <v>144</v>
      </c>
      <c r="K6" s="17" t="s">
        <v>145</v>
      </c>
      <c r="L6" s="17" t="s">
        <v>48</v>
      </c>
      <c r="M6" s="17" t="s">
        <v>65</v>
      </c>
      <c r="N6" s="36"/>
      <c r="O6" s="36"/>
      <c r="P6" s="36"/>
      <c r="R6" s="3" t="s">
        <v>108</v>
      </c>
    </row>
    <row r="7" s="1" customFormat="1" ht="18" customHeight="1" spans="1:18">
      <c r="A7" s="19" t="s">
        <v>68</v>
      </c>
      <c r="B7" s="20">
        <v>344146</v>
      </c>
      <c r="C7" s="20">
        <v>364225</v>
      </c>
      <c r="D7" s="20"/>
      <c r="E7" s="20"/>
      <c r="F7" s="20"/>
      <c r="G7" s="21"/>
      <c r="H7" s="20"/>
      <c r="I7" s="20"/>
      <c r="J7" s="20"/>
      <c r="K7" s="20"/>
      <c r="L7" s="20"/>
      <c r="M7" s="20"/>
      <c r="N7" s="37"/>
      <c r="O7" s="37"/>
      <c r="P7" s="37"/>
      <c r="R7" s="1">
        <v>343591</v>
      </c>
    </row>
    <row r="8" s="1" customFormat="1" ht="18" customHeight="1" spans="1:18">
      <c r="A8" s="19" t="s">
        <v>69</v>
      </c>
      <c r="B8" s="20">
        <f t="shared" ref="B8:G8" si="0">B9+B10+B11</f>
        <v>1246</v>
      </c>
      <c r="C8" s="20">
        <f t="shared" si="0"/>
        <v>4158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/>
      <c r="I8" s="20"/>
      <c r="J8" s="20"/>
      <c r="K8" s="20"/>
      <c r="L8" s="20"/>
      <c r="M8" s="20"/>
      <c r="N8" s="37"/>
      <c r="O8" s="37"/>
      <c r="P8" s="37"/>
      <c r="Q8" s="1">
        <v>1246</v>
      </c>
      <c r="R8" s="1">
        <v>1246</v>
      </c>
    </row>
    <row r="9" s="1" customFormat="1" ht="18" customHeight="1" spans="1:16">
      <c r="A9" s="22" t="s">
        <v>70</v>
      </c>
      <c r="B9" s="20">
        <v>65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7"/>
      <c r="O9" s="37"/>
      <c r="P9" s="37"/>
    </row>
    <row r="10" s="1" customFormat="1" ht="18" customHeight="1" spans="1:16">
      <c r="A10" s="22" t="s">
        <v>72</v>
      </c>
      <c r="B10" s="20">
        <v>914</v>
      </c>
      <c r="C10" s="23">
        <v>2775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7"/>
      <c r="O10" s="37"/>
      <c r="P10" s="37"/>
    </row>
    <row r="11" s="1" customFormat="1" ht="18" customHeight="1" spans="1:16">
      <c r="A11" s="24" t="s">
        <v>120</v>
      </c>
      <c r="B11" s="20">
        <v>267</v>
      </c>
      <c r="C11" s="23">
        <v>1383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7" t="s">
        <v>121</v>
      </c>
      <c r="O11" s="37"/>
      <c r="P11" s="37"/>
    </row>
    <row r="12" s="4" customFormat="1" ht="18" customHeight="1" spans="1:21">
      <c r="A12" s="19" t="s">
        <v>73</v>
      </c>
      <c r="B12" s="20">
        <f>SUM(B13:B32)</f>
        <v>116513</v>
      </c>
      <c r="C12" s="20">
        <f t="shared" ref="C12:I12" si="1">SUM(C13:C32)</f>
        <v>102047</v>
      </c>
      <c r="D12" s="20">
        <f>E12+H12+J12+K12+L12+M12</f>
        <v>129973.4594</v>
      </c>
      <c r="E12" s="20">
        <f t="shared" si="1"/>
        <v>102047</v>
      </c>
      <c r="F12" s="20">
        <f t="shared" ref="F12:F26" si="2">E12+G12</f>
        <v>129973.4594</v>
      </c>
      <c r="G12" s="20">
        <f t="shared" ref="G12:G25" si="3">H12+J12+K12+L12+M12</f>
        <v>27926.4594</v>
      </c>
      <c r="H12" s="20">
        <f t="shared" si="1"/>
        <v>-1152.5406</v>
      </c>
      <c r="I12" s="20">
        <f t="shared" si="1"/>
        <v>-1000</v>
      </c>
      <c r="J12" s="20">
        <v>24433</v>
      </c>
      <c r="K12" s="20">
        <f t="shared" ref="K12:P12" si="4">SUM(K13:K32)</f>
        <v>1153</v>
      </c>
      <c r="L12" s="20">
        <f t="shared" si="4"/>
        <v>3493</v>
      </c>
      <c r="M12" s="20">
        <f t="shared" si="4"/>
        <v>0</v>
      </c>
      <c r="N12" s="20">
        <f t="shared" si="4"/>
        <v>4605</v>
      </c>
      <c r="O12" s="20">
        <f t="shared" si="4"/>
        <v>3605</v>
      </c>
      <c r="P12" s="20">
        <f t="shared" si="4"/>
        <v>2452</v>
      </c>
      <c r="Q12" s="4">
        <v>116513</v>
      </c>
      <c r="R12" s="38">
        <v>116513</v>
      </c>
      <c r="T12" s="39" t="s">
        <v>122</v>
      </c>
      <c r="U12" s="40">
        <v>4444711.3</v>
      </c>
    </row>
    <row r="13" s="1" customFormat="1" ht="18" customHeight="1" spans="1:21">
      <c r="A13" s="22" t="s">
        <v>74</v>
      </c>
      <c r="B13" s="25">
        <v>12684</v>
      </c>
      <c r="C13" s="20">
        <v>14235</v>
      </c>
      <c r="D13" s="20"/>
      <c r="E13" s="20">
        <v>14235</v>
      </c>
      <c r="F13" s="20">
        <f t="shared" si="2"/>
        <v>14305</v>
      </c>
      <c r="G13" s="20">
        <f t="shared" si="3"/>
        <v>70</v>
      </c>
      <c r="H13" s="21">
        <v>-439</v>
      </c>
      <c r="I13" s="21"/>
      <c r="J13" s="20"/>
      <c r="K13" s="20">
        <v>42</v>
      </c>
      <c r="L13" s="20">
        <v>18</v>
      </c>
      <c r="M13" s="20">
        <v>449</v>
      </c>
      <c r="N13" s="37">
        <v>2876</v>
      </c>
      <c r="O13" s="37">
        <f t="shared" ref="O13:O26" si="5">N13-M13</f>
        <v>2427</v>
      </c>
      <c r="P13" s="37">
        <f t="shared" ref="P13:P26" si="6">O13-K13</f>
        <v>2385</v>
      </c>
      <c r="Q13" s="4"/>
      <c r="T13" s="39" t="s">
        <v>123</v>
      </c>
      <c r="U13" s="40">
        <v>824510</v>
      </c>
    </row>
    <row r="14" s="1" customFormat="1" ht="18" customHeight="1" spans="1:21">
      <c r="A14" s="22" t="s">
        <v>75</v>
      </c>
      <c r="B14" s="25">
        <v>120</v>
      </c>
      <c r="C14" s="20">
        <v>244</v>
      </c>
      <c r="D14" s="20"/>
      <c r="E14" s="20">
        <v>244</v>
      </c>
      <c r="F14" s="20">
        <f t="shared" si="2"/>
        <v>244</v>
      </c>
      <c r="G14" s="20"/>
      <c r="H14" s="21"/>
      <c r="I14" s="21"/>
      <c r="J14" s="20"/>
      <c r="K14" s="20"/>
      <c r="L14" s="20"/>
      <c r="M14" s="20"/>
      <c r="N14" s="37"/>
      <c r="O14" s="37">
        <f t="shared" si="5"/>
        <v>0</v>
      </c>
      <c r="P14" s="37">
        <f t="shared" si="6"/>
        <v>0</v>
      </c>
      <c r="Q14" s="4"/>
      <c r="T14" s="39" t="s">
        <v>124</v>
      </c>
      <c r="U14" s="40">
        <v>991540</v>
      </c>
    </row>
    <row r="15" s="1" customFormat="1" ht="18" customHeight="1" spans="1:21">
      <c r="A15" s="22" t="s">
        <v>76</v>
      </c>
      <c r="B15" s="25">
        <v>10063</v>
      </c>
      <c r="C15" s="20">
        <v>4781</v>
      </c>
      <c r="D15" s="20"/>
      <c r="E15" s="20">
        <v>4781</v>
      </c>
      <c r="F15" s="20">
        <f t="shared" si="2"/>
        <v>4958.549</v>
      </c>
      <c r="G15" s="20">
        <f t="shared" si="3"/>
        <v>177.549</v>
      </c>
      <c r="H15" s="21">
        <v>-82.451</v>
      </c>
      <c r="I15" s="21"/>
      <c r="J15" s="20"/>
      <c r="K15" s="20"/>
      <c r="L15" s="20"/>
      <c r="M15" s="20">
        <v>260</v>
      </c>
      <c r="N15" s="37">
        <v>327</v>
      </c>
      <c r="O15" s="37">
        <f t="shared" si="5"/>
        <v>67</v>
      </c>
      <c r="P15" s="37">
        <f t="shared" si="6"/>
        <v>67</v>
      </c>
      <c r="Q15" s="4"/>
      <c r="T15" s="39" t="s">
        <v>125</v>
      </c>
      <c r="U15" s="40">
        <v>153700</v>
      </c>
    </row>
    <row r="16" s="1" customFormat="1" ht="18" customHeight="1" spans="1:16384">
      <c r="A16" s="22" t="s">
        <v>77</v>
      </c>
      <c r="B16" s="25">
        <v>33150</v>
      </c>
      <c r="C16" s="20">
        <v>33258</v>
      </c>
      <c r="D16" s="20"/>
      <c r="E16" s="20">
        <v>33258</v>
      </c>
      <c r="F16" s="20">
        <f t="shared" si="2"/>
        <v>33946.846</v>
      </c>
      <c r="G16" s="20">
        <f t="shared" si="3"/>
        <v>688.846</v>
      </c>
      <c r="H16" s="21">
        <v>-99.154</v>
      </c>
      <c r="I16" s="21"/>
      <c r="J16" s="20"/>
      <c r="K16" s="20">
        <v>665</v>
      </c>
      <c r="L16" s="20">
        <v>123</v>
      </c>
      <c r="M16" s="20"/>
      <c r="N16" s="37">
        <v>665</v>
      </c>
      <c r="O16" s="37">
        <f t="shared" si="5"/>
        <v>665</v>
      </c>
      <c r="P16" s="37">
        <f t="shared" si="6"/>
        <v>0</v>
      </c>
      <c r="Q16" s="4"/>
      <c r="T16" s="39" t="s">
        <v>126</v>
      </c>
      <c r="U16" s="40">
        <v>205000</v>
      </c>
      <c r="XEZ16" s="5"/>
      <c r="XFA16" s="5"/>
      <c r="XFB16" s="5"/>
      <c r="XFC16" s="5"/>
      <c r="XFD16" s="5"/>
    </row>
    <row r="17" s="1" customFormat="1" ht="18" customHeight="1" spans="1:21">
      <c r="A17" s="22" t="s">
        <v>78</v>
      </c>
      <c r="B17" s="25">
        <v>1142</v>
      </c>
      <c r="C17" s="20">
        <v>1086</v>
      </c>
      <c r="D17" s="20"/>
      <c r="E17" s="20">
        <v>1086</v>
      </c>
      <c r="F17" s="20">
        <f t="shared" si="2"/>
        <v>1070.63</v>
      </c>
      <c r="G17" s="20">
        <f t="shared" si="3"/>
        <v>-15.37</v>
      </c>
      <c r="H17" s="21">
        <v>-15.37</v>
      </c>
      <c r="I17" s="21"/>
      <c r="J17" s="20"/>
      <c r="K17" s="20"/>
      <c r="L17" s="20"/>
      <c r="M17" s="20"/>
      <c r="N17" s="37"/>
      <c r="O17" s="37">
        <f t="shared" si="5"/>
        <v>0</v>
      </c>
      <c r="P17" s="37">
        <f t="shared" si="6"/>
        <v>0</v>
      </c>
      <c r="Q17" s="4"/>
      <c r="T17" s="39" t="s">
        <v>128</v>
      </c>
      <c r="U17" s="40">
        <v>1859096</v>
      </c>
    </row>
    <row r="18" s="1" customFormat="1" ht="18" customHeight="1" spans="1:21">
      <c r="A18" s="22" t="s">
        <v>79</v>
      </c>
      <c r="B18" s="25">
        <v>562</v>
      </c>
      <c r="C18" s="20">
        <v>269</v>
      </c>
      <c r="D18" s="20"/>
      <c r="E18" s="20">
        <v>269</v>
      </c>
      <c r="F18" s="20">
        <f t="shared" si="2"/>
        <v>249.5</v>
      </c>
      <c r="G18" s="20">
        <f t="shared" si="3"/>
        <v>-19.5</v>
      </c>
      <c r="H18" s="21">
        <v>-20.5</v>
      </c>
      <c r="I18" s="21"/>
      <c r="J18" s="20"/>
      <c r="K18" s="20"/>
      <c r="L18" s="20">
        <v>1</v>
      </c>
      <c r="M18" s="20"/>
      <c r="N18" s="37"/>
      <c r="O18" s="37">
        <f t="shared" si="5"/>
        <v>0</v>
      </c>
      <c r="P18" s="37">
        <f t="shared" si="6"/>
        <v>0</v>
      </c>
      <c r="Q18" s="4"/>
      <c r="R18" s="1" t="s">
        <v>71</v>
      </c>
      <c r="T18" s="39" t="s">
        <v>129</v>
      </c>
      <c r="U18" s="40">
        <v>414820</v>
      </c>
    </row>
    <row r="19" s="1" customFormat="1" ht="18" customHeight="1" spans="1:21">
      <c r="A19" s="26" t="s">
        <v>142</v>
      </c>
      <c r="B19" s="25">
        <v>25255</v>
      </c>
      <c r="C19" s="20">
        <v>25249</v>
      </c>
      <c r="D19" s="20"/>
      <c r="E19" s="20">
        <v>25249</v>
      </c>
      <c r="F19" s="20">
        <f t="shared" si="2"/>
        <v>25326.0904</v>
      </c>
      <c r="G19" s="20">
        <f t="shared" si="3"/>
        <v>77.0904</v>
      </c>
      <c r="H19" s="21">
        <v>-185.9096</v>
      </c>
      <c r="I19" s="21"/>
      <c r="J19" s="20"/>
      <c r="K19" s="20">
        <v>255</v>
      </c>
      <c r="L19" s="20">
        <v>8</v>
      </c>
      <c r="M19" s="20"/>
      <c r="N19" s="37">
        <v>255</v>
      </c>
      <c r="O19" s="37">
        <f t="shared" si="5"/>
        <v>255</v>
      </c>
      <c r="P19" s="37">
        <f t="shared" si="6"/>
        <v>0</v>
      </c>
      <c r="Q19" s="4"/>
      <c r="T19" s="39" t="s">
        <v>131</v>
      </c>
      <c r="U19" s="40">
        <v>1026500</v>
      </c>
    </row>
    <row r="20" s="1" customFormat="1" ht="18" customHeight="1" spans="1:21">
      <c r="A20" s="26" t="s">
        <v>143</v>
      </c>
      <c r="B20" s="25">
        <v>7446</v>
      </c>
      <c r="C20" s="20">
        <v>4391</v>
      </c>
      <c r="D20" s="20"/>
      <c r="E20" s="20">
        <v>4391</v>
      </c>
      <c r="F20" s="20">
        <f t="shared" si="2"/>
        <v>4356.518</v>
      </c>
      <c r="G20" s="20">
        <f t="shared" si="3"/>
        <v>-34.482</v>
      </c>
      <c r="H20" s="21">
        <v>-41.482</v>
      </c>
      <c r="I20" s="21"/>
      <c r="J20" s="20"/>
      <c r="K20" s="20"/>
      <c r="L20" s="20">
        <v>1</v>
      </c>
      <c r="M20" s="20">
        <v>6</v>
      </c>
      <c r="N20" s="37">
        <v>6</v>
      </c>
      <c r="O20" s="37">
        <f t="shared" si="5"/>
        <v>0</v>
      </c>
      <c r="P20" s="37">
        <f t="shared" si="6"/>
        <v>0</v>
      </c>
      <c r="Q20" s="4"/>
      <c r="R20" s="1">
        <v>10000</v>
      </c>
      <c r="T20" s="39" t="s">
        <v>133</v>
      </c>
      <c r="U20" s="40">
        <v>897470</v>
      </c>
    </row>
    <row r="21" s="1" customFormat="1" ht="18" customHeight="1" spans="1:21">
      <c r="A21" s="22" t="s">
        <v>83</v>
      </c>
      <c r="B21" s="25">
        <v>914</v>
      </c>
      <c r="C21" s="20">
        <v>1270</v>
      </c>
      <c r="D21" s="20"/>
      <c r="E21" s="20">
        <v>1270</v>
      </c>
      <c r="F21" s="20">
        <f t="shared" si="2"/>
        <v>1167.35</v>
      </c>
      <c r="G21" s="20">
        <f t="shared" si="3"/>
        <v>-102.65</v>
      </c>
      <c r="H21" s="21">
        <v>-102.65</v>
      </c>
      <c r="I21" s="21"/>
      <c r="J21" s="20"/>
      <c r="K21" s="20"/>
      <c r="L21" s="20"/>
      <c r="M21" s="20"/>
      <c r="N21" s="37"/>
      <c r="O21" s="37">
        <f t="shared" si="5"/>
        <v>0</v>
      </c>
      <c r="P21" s="37">
        <f t="shared" si="6"/>
        <v>0</v>
      </c>
      <c r="Q21" s="4"/>
      <c r="T21" s="39" t="s">
        <v>134</v>
      </c>
      <c r="U21" s="40">
        <v>480940</v>
      </c>
    </row>
    <row r="22" s="1" customFormat="1" ht="18" customHeight="1" spans="1:21">
      <c r="A22" s="26" t="s">
        <v>135</v>
      </c>
      <c r="B22" s="25">
        <v>11869</v>
      </c>
      <c r="C22" s="20">
        <v>10642</v>
      </c>
      <c r="D22" s="20"/>
      <c r="E22" s="20">
        <v>10642</v>
      </c>
      <c r="F22" s="20">
        <f t="shared" si="2"/>
        <v>10728.253</v>
      </c>
      <c r="G22" s="20">
        <f t="shared" si="3"/>
        <v>86.253</v>
      </c>
      <c r="H22" s="21">
        <v>-89.747</v>
      </c>
      <c r="I22" s="21"/>
      <c r="J22" s="20"/>
      <c r="K22" s="20">
        <v>14</v>
      </c>
      <c r="L22" s="20">
        <v>62</v>
      </c>
      <c r="M22" s="20">
        <v>100</v>
      </c>
      <c r="N22" s="37">
        <v>114</v>
      </c>
      <c r="O22" s="37">
        <f t="shared" si="5"/>
        <v>14</v>
      </c>
      <c r="P22" s="37">
        <f t="shared" si="6"/>
        <v>0</v>
      </c>
      <c r="Q22" s="4"/>
      <c r="T22" s="39" t="s">
        <v>136</v>
      </c>
      <c r="U22" s="40">
        <v>30300</v>
      </c>
    </row>
    <row r="23" s="1" customFormat="1" ht="18" customHeight="1" spans="1:16384">
      <c r="A23" s="26" t="s">
        <v>137</v>
      </c>
      <c r="B23" s="25">
        <v>5237</v>
      </c>
      <c r="C23" s="20">
        <v>2543</v>
      </c>
      <c r="D23" s="20"/>
      <c r="E23" s="20">
        <v>2543</v>
      </c>
      <c r="F23" s="20">
        <f t="shared" si="2"/>
        <v>3424.906</v>
      </c>
      <c r="G23" s="20">
        <f t="shared" si="3"/>
        <v>881.906</v>
      </c>
      <c r="H23" s="21">
        <v>-48.094</v>
      </c>
      <c r="I23" s="21"/>
      <c r="J23" s="20"/>
      <c r="K23" s="20">
        <v>164</v>
      </c>
      <c r="L23" s="20">
        <v>581</v>
      </c>
      <c r="M23" s="20">
        <v>185</v>
      </c>
      <c r="N23" s="37">
        <v>349</v>
      </c>
      <c r="O23" s="37">
        <f t="shared" si="5"/>
        <v>164</v>
      </c>
      <c r="P23" s="37">
        <f t="shared" si="6"/>
        <v>0</v>
      </c>
      <c r="Q23" s="4"/>
      <c r="T23" s="39" t="s">
        <v>138</v>
      </c>
      <c r="U23" s="40">
        <v>32070</v>
      </c>
      <c r="XEZ23" s="5"/>
      <c r="XFA23" s="5"/>
      <c r="XFB23" s="5"/>
      <c r="XFC23" s="5"/>
      <c r="XFD23" s="5"/>
    </row>
    <row r="24" s="1" customFormat="1" ht="18" customHeight="1" spans="1:21">
      <c r="A24" s="22" t="s">
        <v>86</v>
      </c>
      <c r="B24" s="25">
        <v>272</v>
      </c>
      <c r="C24" s="20">
        <v>306</v>
      </c>
      <c r="D24" s="20"/>
      <c r="E24" s="20">
        <v>306</v>
      </c>
      <c r="F24" s="20">
        <f t="shared" si="2"/>
        <v>311.97</v>
      </c>
      <c r="G24" s="20">
        <f t="shared" si="3"/>
        <v>5.97</v>
      </c>
      <c r="H24" s="21">
        <v>-3.03</v>
      </c>
      <c r="I24" s="21"/>
      <c r="J24" s="20"/>
      <c r="K24" s="20">
        <v>5</v>
      </c>
      <c r="L24" s="20">
        <v>4</v>
      </c>
      <c r="M24" s="20"/>
      <c r="N24" s="37">
        <v>5</v>
      </c>
      <c r="O24" s="37">
        <f t="shared" si="5"/>
        <v>5</v>
      </c>
      <c r="P24" s="37">
        <f t="shared" si="6"/>
        <v>0</v>
      </c>
      <c r="Q24" s="4"/>
      <c r="T24" s="39" t="s">
        <v>139</v>
      </c>
      <c r="U24" s="40">
        <v>4000</v>
      </c>
    </row>
    <row r="25" s="1" customFormat="1" ht="18" customHeight="1" spans="1:21">
      <c r="A25" s="22" t="s">
        <v>87</v>
      </c>
      <c r="B25" s="25">
        <v>533</v>
      </c>
      <c r="C25" s="20">
        <v>608</v>
      </c>
      <c r="D25" s="20"/>
      <c r="E25" s="20">
        <v>608</v>
      </c>
      <c r="F25" s="20">
        <f t="shared" si="2"/>
        <v>604.793</v>
      </c>
      <c r="G25" s="20">
        <f t="shared" si="3"/>
        <v>-3.207</v>
      </c>
      <c r="H25" s="21">
        <v>-3.207</v>
      </c>
      <c r="I25" s="21"/>
      <c r="J25" s="20"/>
      <c r="K25" s="20"/>
      <c r="L25" s="20"/>
      <c r="M25" s="20"/>
      <c r="N25" s="37"/>
      <c r="O25" s="37">
        <f t="shared" si="5"/>
        <v>0</v>
      </c>
      <c r="P25" s="37">
        <f t="shared" si="6"/>
        <v>0</v>
      </c>
      <c r="Q25" s="4"/>
      <c r="T25" s="41">
        <v>220</v>
      </c>
      <c r="U25" s="42">
        <v>83460</v>
      </c>
    </row>
    <row r="26" s="1" customFormat="1" ht="18" customHeight="1" spans="1:21">
      <c r="A26" s="22" t="s">
        <v>88</v>
      </c>
      <c r="B26" s="25">
        <v>116</v>
      </c>
      <c r="C26" s="20">
        <v>122</v>
      </c>
      <c r="D26" s="20"/>
      <c r="E26" s="20">
        <v>122</v>
      </c>
      <c r="F26" s="20">
        <f t="shared" si="2"/>
        <v>122</v>
      </c>
      <c r="G26" s="20"/>
      <c r="H26" s="21"/>
      <c r="I26" s="21"/>
      <c r="J26" s="20"/>
      <c r="K26" s="20">
        <v>8</v>
      </c>
      <c r="L26" s="20"/>
      <c r="M26" s="20"/>
      <c r="N26" s="37">
        <v>8</v>
      </c>
      <c r="O26" s="37">
        <f t="shared" si="5"/>
        <v>8</v>
      </c>
      <c r="P26" s="37">
        <f t="shared" si="6"/>
        <v>0</v>
      </c>
      <c r="Q26" s="4"/>
      <c r="T26" s="41">
        <v>221</v>
      </c>
      <c r="U26" s="42">
        <v>80000</v>
      </c>
    </row>
    <row r="27" s="1" customFormat="1" ht="18" customHeight="1" spans="1:21">
      <c r="A27" s="22" t="s">
        <v>89</v>
      </c>
      <c r="B27" s="25">
        <v>61</v>
      </c>
      <c r="C27" s="20"/>
      <c r="D27" s="20"/>
      <c r="E27" s="20"/>
      <c r="F27" s="20"/>
      <c r="G27" s="20"/>
      <c r="H27" s="21"/>
      <c r="I27" s="21"/>
      <c r="J27" s="20"/>
      <c r="K27" s="20"/>
      <c r="L27" s="20"/>
      <c r="M27" s="20"/>
      <c r="N27" s="37"/>
      <c r="O27" s="37"/>
      <c r="P27" s="37"/>
      <c r="Q27" s="4"/>
      <c r="T27" s="43">
        <v>224</v>
      </c>
      <c r="U27" s="42">
        <v>56000</v>
      </c>
    </row>
    <row r="28" s="1" customFormat="1" ht="18" customHeight="1" spans="1:17">
      <c r="A28" s="22" t="s">
        <v>146</v>
      </c>
      <c r="B28" s="25">
        <v>2288</v>
      </c>
      <c r="C28" s="20">
        <v>1306</v>
      </c>
      <c r="D28" s="20"/>
      <c r="E28" s="20">
        <v>1306</v>
      </c>
      <c r="F28" s="20">
        <f t="shared" ref="F28:F30" si="7">E28+G28</f>
        <v>3943</v>
      </c>
      <c r="G28" s="20">
        <f t="shared" ref="G28:G30" si="8">H28+J28+K28+L28+M28</f>
        <v>2637</v>
      </c>
      <c r="H28" s="21">
        <v>-8</v>
      </c>
      <c r="I28" s="21"/>
      <c r="J28" s="20"/>
      <c r="K28" s="20"/>
      <c r="L28" s="20">
        <v>2645</v>
      </c>
      <c r="M28" s="20"/>
      <c r="N28" s="37"/>
      <c r="O28" s="37"/>
      <c r="P28" s="37"/>
      <c r="Q28" s="4"/>
    </row>
    <row r="29" s="1" customFormat="1" ht="18" customHeight="1" spans="1:17">
      <c r="A29" s="22" t="s">
        <v>141</v>
      </c>
      <c r="B29" s="27"/>
      <c r="C29" s="20">
        <v>85</v>
      </c>
      <c r="D29" s="20"/>
      <c r="E29" s="20">
        <v>85</v>
      </c>
      <c r="F29" s="20">
        <f t="shared" si="7"/>
        <v>76.654</v>
      </c>
      <c r="G29" s="20">
        <f t="shared" si="8"/>
        <v>-8.346</v>
      </c>
      <c r="H29" s="21">
        <v>-8.346</v>
      </c>
      <c r="I29" s="21"/>
      <c r="J29" s="20"/>
      <c r="K29" s="20"/>
      <c r="L29" s="20"/>
      <c r="M29" s="20"/>
      <c r="N29" s="37"/>
      <c r="O29" s="37"/>
      <c r="P29" s="37"/>
      <c r="Q29" s="4"/>
    </row>
    <row r="30" s="1" customFormat="1" ht="18" customHeight="1" spans="1:17">
      <c r="A30" s="22" t="s">
        <v>92</v>
      </c>
      <c r="B30" s="27">
        <v>408</v>
      </c>
      <c r="C30" s="20">
        <v>652</v>
      </c>
      <c r="D30" s="20"/>
      <c r="E30" s="20">
        <v>652</v>
      </c>
      <c r="F30" s="20">
        <f t="shared" si="7"/>
        <v>646.4</v>
      </c>
      <c r="G30" s="20">
        <f t="shared" si="8"/>
        <v>-5.6</v>
      </c>
      <c r="H30" s="21">
        <v>-5.6</v>
      </c>
      <c r="I30" s="21"/>
      <c r="J30" s="20"/>
      <c r="K30" s="20"/>
      <c r="L30" s="20"/>
      <c r="M30" s="20"/>
      <c r="N30" s="37"/>
      <c r="O30" s="37"/>
      <c r="P30" s="37"/>
      <c r="Q30" s="4"/>
    </row>
    <row r="31" s="1" customFormat="1" ht="18" customHeight="1" spans="1:17">
      <c r="A31" s="22" t="s">
        <v>93</v>
      </c>
      <c r="B31" s="25">
        <v>4393</v>
      </c>
      <c r="C31" s="20"/>
      <c r="D31" s="20"/>
      <c r="E31" s="20"/>
      <c r="F31" s="20"/>
      <c r="G31" s="20"/>
      <c r="H31" s="20"/>
      <c r="I31" s="20"/>
      <c r="J31" s="20"/>
      <c r="K31" s="20"/>
      <c r="L31" s="20">
        <v>50</v>
      </c>
      <c r="M31" s="20"/>
      <c r="N31" s="37"/>
      <c r="O31" s="37"/>
      <c r="P31" s="37"/>
      <c r="Q31" s="4"/>
    </row>
    <row r="32" s="1" customFormat="1" ht="18" customHeight="1" spans="1:16">
      <c r="A32" s="22" t="s">
        <v>96</v>
      </c>
      <c r="B32" s="20"/>
      <c r="C32" s="20">
        <v>1000</v>
      </c>
      <c r="D32" s="20"/>
      <c r="E32" s="20">
        <v>1000</v>
      </c>
      <c r="F32" s="20"/>
      <c r="G32" s="20">
        <f t="shared" ref="G32:G36" si="9">F32-E32</f>
        <v>-1000</v>
      </c>
      <c r="H32" s="20"/>
      <c r="I32" s="20">
        <v>-1000</v>
      </c>
      <c r="J32" s="20"/>
      <c r="K32" s="20"/>
      <c r="L32" s="20"/>
      <c r="M32" s="20">
        <v>-1000</v>
      </c>
      <c r="N32" s="37"/>
      <c r="O32" s="37"/>
      <c r="P32" s="37"/>
    </row>
    <row r="33" s="1" customFormat="1" ht="18" customHeight="1" spans="1:16">
      <c r="A33" s="28" t="s">
        <v>97</v>
      </c>
      <c r="B33" s="20">
        <f t="shared" ref="B33:F33" si="10">B7+B8+B12</f>
        <v>461905</v>
      </c>
      <c r="C33" s="20">
        <f t="shared" si="10"/>
        <v>470430</v>
      </c>
      <c r="D33" s="20"/>
      <c r="E33" s="20">
        <f t="shared" si="10"/>
        <v>102047</v>
      </c>
      <c r="F33" s="20">
        <f t="shared" si="10"/>
        <v>129973.4594</v>
      </c>
      <c r="G33" s="20">
        <f t="shared" si="9"/>
        <v>27926.4594</v>
      </c>
      <c r="H33" s="20">
        <f t="shared" ref="H33:M33" si="11">H7+H8+H12</f>
        <v>-1152.5406</v>
      </c>
      <c r="I33" s="20"/>
      <c r="J33" s="20">
        <f t="shared" si="11"/>
        <v>24433</v>
      </c>
      <c r="K33" s="20">
        <f t="shared" si="11"/>
        <v>1153</v>
      </c>
      <c r="L33" s="20">
        <f t="shared" si="11"/>
        <v>3493</v>
      </c>
      <c r="M33" s="20">
        <f t="shared" si="11"/>
        <v>0</v>
      </c>
      <c r="N33" s="37"/>
      <c r="O33" s="37"/>
      <c r="P33" s="37"/>
    </row>
    <row r="34" s="1" customFormat="1" ht="18" customHeight="1" spans="1:18">
      <c r="A34" s="29" t="s">
        <v>98</v>
      </c>
      <c r="B34" s="20">
        <v>8096</v>
      </c>
      <c r="C34" s="20"/>
      <c r="D34" s="20">
        <v>569</v>
      </c>
      <c r="E34" s="20"/>
      <c r="F34" s="20">
        <v>569</v>
      </c>
      <c r="G34" s="20"/>
      <c r="H34" s="20"/>
      <c r="I34" s="20"/>
      <c r="J34" s="20"/>
      <c r="K34" s="20"/>
      <c r="L34" s="20"/>
      <c r="M34" s="20"/>
      <c r="N34" s="37"/>
      <c r="O34" s="37"/>
      <c r="P34" s="37"/>
      <c r="Q34" s="1">
        <v>8096</v>
      </c>
      <c r="R34" s="1">
        <v>8096</v>
      </c>
    </row>
    <row r="35" s="1" customFormat="1" ht="18" customHeight="1" spans="1:18">
      <c r="A35" s="30" t="s">
        <v>99</v>
      </c>
      <c r="B35" s="20">
        <v>3493</v>
      </c>
      <c r="C35" s="20">
        <v>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37"/>
      <c r="O35" s="37"/>
      <c r="P35" s="37"/>
      <c r="Q35" s="1">
        <v>3140</v>
      </c>
      <c r="R35" s="1">
        <v>3493</v>
      </c>
    </row>
    <row r="36" s="1" customFormat="1" ht="18" customHeight="1" spans="1:18">
      <c r="A36" s="31" t="s">
        <v>38</v>
      </c>
      <c r="B36" s="20">
        <f t="shared" ref="B36:F36" si="12">B33+B34+B35</f>
        <v>473494</v>
      </c>
      <c r="C36" s="20">
        <f t="shared" si="12"/>
        <v>470432</v>
      </c>
      <c r="D36" s="20">
        <f t="shared" si="12"/>
        <v>569</v>
      </c>
      <c r="E36" s="20">
        <f t="shared" si="12"/>
        <v>102047</v>
      </c>
      <c r="F36" s="20">
        <f t="shared" si="12"/>
        <v>130542.4594</v>
      </c>
      <c r="G36" s="20">
        <f t="shared" si="9"/>
        <v>28495.4594</v>
      </c>
      <c r="H36" s="20">
        <f t="shared" ref="H36:M36" si="13">H33+H34+H35</f>
        <v>-1152.5406</v>
      </c>
      <c r="I36" s="20"/>
      <c r="J36" s="20">
        <f t="shared" si="13"/>
        <v>24433</v>
      </c>
      <c r="K36" s="20">
        <f t="shared" si="13"/>
        <v>1153</v>
      </c>
      <c r="L36" s="20">
        <f t="shared" si="13"/>
        <v>3493</v>
      </c>
      <c r="M36" s="20">
        <f t="shared" si="13"/>
        <v>0</v>
      </c>
      <c r="N36" s="37"/>
      <c r="O36" s="37"/>
      <c r="P36" s="37"/>
      <c r="Q36" s="44">
        <v>128995</v>
      </c>
      <c r="R36" s="44">
        <f>R7+R8+R12+R34+R35</f>
        <v>472939</v>
      </c>
    </row>
    <row r="37" ht="18" customHeight="1"/>
    <row r="38" ht="18" customHeight="1"/>
  </sheetData>
  <mergeCells count="10">
    <mergeCell ref="A2:M2"/>
    <mergeCell ref="L3:M3"/>
    <mergeCell ref="C4:M4"/>
    <mergeCell ref="G5:M5"/>
    <mergeCell ref="A4:A6"/>
    <mergeCell ref="B4:B6"/>
    <mergeCell ref="C5:C6"/>
    <mergeCell ref="D5:D6"/>
    <mergeCell ref="E5:E6"/>
    <mergeCell ref="F5:F6"/>
  </mergeCells>
  <printOptions horizontalCentered="1"/>
  <pageMargins left="0.590277777777778" right="0.590277777777778" top="0.590277777777778" bottom="0.393055555555556" header="0.298611111111111" footer="0.298611111111111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2023收入</vt:lpstr>
      <vt:lpstr>2023支出</vt:lpstr>
      <vt:lpstr>Sheet1</vt:lpstr>
      <vt:lpstr>底稿2020.11.25</vt:lpstr>
      <vt:lpstr>2020支出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Mr.Pig</cp:lastModifiedBy>
  <dcterms:created xsi:type="dcterms:W3CDTF">2018-12-30T06:56:00Z</dcterms:created>
  <cp:lastPrinted>2021-12-27T08:13:00Z</cp:lastPrinted>
  <dcterms:modified xsi:type="dcterms:W3CDTF">2023-12-12T02:10:02Z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KSORubyTemplateID" linkTarget="0">
    <vt:lpwstr>14</vt:lpwstr>
  </property>
  <property fmtid="{D5CDD505-2E9C-101B-9397-08002B2CF9AE}" pid="4" name="ICV">
    <vt:lpwstr>233F25E564EA4386B527070A5A278CB0</vt:lpwstr>
  </property>
</Properties>
</file>