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definedNames>
    <definedName name="_xlnm.Print_Area" localSheetId="0">Sheet1!$A$1:$Z$37</definedName>
  </definedNames>
  <calcPr calcId="124519"/>
</workbook>
</file>

<file path=xl/calcChain.xml><?xml version="1.0" encoding="utf-8"?>
<calcChain xmlns="http://schemas.openxmlformats.org/spreadsheetml/2006/main">
  <c r="J18" i="1"/>
  <c r="J25"/>
  <c r="J7" l="1"/>
  <c r="Z8"/>
  <c r="Z9"/>
  <c r="Z10"/>
  <c r="Z11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4"/>
  <c r="Z35"/>
  <c r="W12"/>
  <c r="T8"/>
  <c r="T12"/>
  <c r="T37" s="1"/>
  <c r="T38" s="1"/>
  <c r="Q8"/>
  <c r="Q9"/>
  <c r="Q10"/>
  <c r="Q11"/>
  <c r="Q13"/>
  <c r="Q14"/>
  <c r="Q15"/>
  <c r="Q16"/>
  <c r="Q17"/>
  <c r="Q20"/>
  <c r="Q21"/>
  <c r="Q22"/>
  <c r="Q23"/>
  <c r="Q33"/>
  <c r="Q34"/>
  <c r="Q35"/>
  <c r="L25"/>
  <c r="Q25" s="1"/>
  <c r="L18"/>
  <c r="I25"/>
  <c r="I18"/>
  <c r="V12"/>
  <c r="U12"/>
  <c r="X15"/>
  <c r="X34"/>
  <c r="Y19"/>
  <c r="G37"/>
  <c r="F37"/>
  <c r="N35"/>
  <c r="M35"/>
  <c r="N34"/>
  <c r="M34"/>
  <c r="N33"/>
  <c r="M33"/>
  <c r="G33"/>
  <c r="F33"/>
  <c r="Y31"/>
  <c r="X31"/>
  <c r="Y30"/>
  <c r="X30"/>
  <c r="Y29"/>
  <c r="X29"/>
  <c r="Y28"/>
  <c r="X28"/>
  <c r="Y27"/>
  <c r="X27"/>
  <c r="Y26"/>
  <c r="X26"/>
  <c r="P26"/>
  <c r="O26"/>
  <c r="Y25"/>
  <c r="X25"/>
  <c r="K25"/>
  <c r="K7" s="1"/>
  <c r="H25"/>
  <c r="E25"/>
  <c r="D25"/>
  <c r="C25"/>
  <c r="B25"/>
  <c r="Y24"/>
  <c r="X24"/>
  <c r="Y23"/>
  <c r="X23"/>
  <c r="N23"/>
  <c r="M23"/>
  <c r="G23"/>
  <c r="F23"/>
  <c r="Y22"/>
  <c r="X22"/>
  <c r="N22"/>
  <c r="M22"/>
  <c r="G22"/>
  <c r="F22"/>
  <c r="Y21"/>
  <c r="X21"/>
  <c r="N21"/>
  <c r="M21"/>
  <c r="G21"/>
  <c r="F21"/>
  <c r="Y20"/>
  <c r="X20"/>
  <c r="N20"/>
  <c r="M20"/>
  <c r="G20"/>
  <c r="F20"/>
  <c r="X19"/>
  <c r="P19"/>
  <c r="O19"/>
  <c r="Y18"/>
  <c r="X18"/>
  <c r="K18"/>
  <c r="M18"/>
  <c r="H18"/>
  <c r="H7" s="1"/>
  <c r="H37" s="1"/>
  <c r="N17"/>
  <c r="M17"/>
  <c r="E17"/>
  <c r="D17"/>
  <c r="B17"/>
  <c r="B7" s="1"/>
  <c r="B35" s="1"/>
  <c r="Y16"/>
  <c r="X16"/>
  <c r="N16"/>
  <c r="M16"/>
  <c r="G16"/>
  <c r="F16"/>
  <c r="N15"/>
  <c r="M15"/>
  <c r="F15"/>
  <c r="N14"/>
  <c r="M14"/>
  <c r="G14"/>
  <c r="F14"/>
  <c r="Y13"/>
  <c r="X13"/>
  <c r="N13"/>
  <c r="M13"/>
  <c r="G13"/>
  <c r="F13"/>
  <c r="S12"/>
  <c r="G12"/>
  <c r="F12"/>
  <c r="Y11"/>
  <c r="X11"/>
  <c r="N11"/>
  <c r="M11"/>
  <c r="G11"/>
  <c r="F11"/>
  <c r="Y10"/>
  <c r="N10"/>
  <c r="M10"/>
  <c r="G10"/>
  <c r="F10"/>
  <c r="Y9"/>
  <c r="G9"/>
  <c r="F9"/>
  <c r="U8"/>
  <c r="X8" s="1"/>
  <c r="S8"/>
  <c r="S37" s="1"/>
  <c r="S38" s="1"/>
  <c r="N8"/>
  <c r="M8"/>
  <c r="F8"/>
  <c r="C8"/>
  <c r="C17" s="1"/>
  <c r="C7" s="1"/>
  <c r="C35" s="1"/>
  <c r="D7" l="1"/>
  <c r="G7" s="1"/>
  <c r="J37"/>
  <c r="F25"/>
  <c r="U37"/>
  <c r="E7"/>
  <c r="E35" s="1"/>
  <c r="F17"/>
  <c r="Q18"/>
  <c r="G25"/>
  <c r="M25"/>
  <c r="G17"/>
  <c r="F7"/>
  <c r="N18"/>
  <c r="V35"/>
  <c r="V37" s="1"/>
  <c r="Z12"/>
  <c r="Y8"/>
  <c r="K37"/>
  <c r="N7"/>
  <c r="N25"/>
  <c r="G8"/>
  <c r="L7"/>
  <c r="I7"/>
  <c r="I37" s="1"/>
  <c r="Y12"/>
  <c r="X35"/>
  <c r="Y15"/>
  <c r="Y14"/>
  <c r="X14"/>
  <c r="Y17"/>
  <c r="Y34"/>
  <c r="X12"/>
  <c r="N37"/>
  <c r="M37" l="1"/>
  <c r="D35"/>
  <c r="M7"/>
  <c r="P7" s="1"/>
  <c r="P38" s="1"/>
  <c r="Y37"/>
  <c r="V38"/>
  <c r="L37"/>
  <c r="Q37" s="1"/>
  <c r="O7"/>
  <c r="O38" s="1"/>
  <c r="W7"/>
  <c r="Q7"/>
  <c r="Y35"/>
  <c r="X37"/>
  <c r="F35" l="1"/>
  <c r="G35"/>
  <c r="W37"/>
  <c r="Z7"/>
  <c r="V39"/>
  <c r="Y38"/>
  <c r="W38" l="1"/>
  <c r="W40" s="1"/>
  <c r="Z37"/>
</calcChain>
</file>

<file path=xl/sharedStrings.xml><?xml version="1.0" encoding="utf-8"?>
<sst xmlns="http://schemas.openxmlformats.org/spreadsheetml/2006/main" count="86" uniqueCount="78">
  <si>
    <t>附件1</t>
  </si>
  <si>
    <t>单位：万元</t>
  </si>
  <si>
    <t>项   目</t>
  </si>
  <si>
    <t>2018年</t>
  </si>
  <si>
    <t>2019年</t>
  </si>
  <si>
    <t>2020年决算(本级）</t>
  </si>
  <si>
    <t>2019预算数(本级)</t>
  </si>
  <si>
    <t>2019预算调整数(本级)</t>
  </si>
  <si>
    <t>2020年决算</t>
  </si>
  <si>
    <t>2018年初预算</t>
  </si>
  <si>
    <t>2018完成数</t>
  </si>
  <si>
    <t>2019年年初预算</t>
  </si>
  <si>
    <t>2019年本级</t>
  </si>
  <si>
    <t>比上年完成数+、-</t>
  </si>
  <si>
    <t>与上年完成数同比+、-</t>
  </si>
  <si>
    <t>一、一般公共预算收入</t>
  </si>
  <si>
    <t>1、增值税</t>
  </si>
  <si>
    <t>二、上解上级支出</t>
  </si>
  <si>
    <t>2、消费税</t>
  </si>
  <si>
    <t xml:space="preserve">   1.专项上解</t>
  </si>
  <si>
    <t>3、企业所得税</t>
  </si>
  <si>
    <t xml:space="preserve">   2.其他上解</t>
  </si>
  <si>
    <t>4、个人所得税</t>
  </si>
  <si>
    <t xml:space="preserve">   3、城维集中上解</t>
  </si>
  <si>
    <t>5、资源税</t>
  </si>
  <si>
    <t>三、一般公共预算支出</t>
  </si>
  <si>
    <t>6、房产税</t>
  </si>
  <si>
    <t xml:space="preserve">   1、一般公共服务</t>
  </si>
  <si>
    <t>7、印花税</t>
  </si>
  <si>
    <t xml:space="preserve">   2、国防</t>
  </si>
  <si>
    <t>8、车船税</t>
  </si>
  <si>
    <t xml:space="preserve">   3、公共安全</t>
  </si>
  <si>
    <t>9、城市维护建设税</t>
  </si>
  <si>
    <t xml:space="preserve">   4、教育</t>
  </si>
  <si>
    <t>10、其他收入</t>
  </si>
  <si>
    <t xml:space="preserve">   5、科学技术</t>
  </si>
  <si>
    <t xml:space="preserve">  税收收入合计：</t>
  </si>
  <si>
    <t xml:space="preserve">   6、文化旅游体育与传媒</t>
  </si>
  <si>
    <t xml:space="preserve">   7、社会保障和就业</t>
  </si>
  <si>
    <t>11、专项收入</t>
  </si>
  <si>
    <t xml:space="preserve">   8、卫生健康</t>
  </si>
  <si>
    <t>12、行政性收费收入</t>
  </si>
  <si>
    <t xml:space="preserve">   9、节能环保</t>
  </si>
  <si>
    <t>13、罚没收入</t>
  </si>
  <si>
    <t xml:space="preserve">   10、城乡社区</t>
  </si>
  <si>
    <t>14、国有资源有偿使用收入</t>
  </si>
  <si>
    <t xml:space="preserve">   11、农林水</t>
  </si>
  <si>
    <t>15、其他收入</t>
  </si>
  <si>
    <t xml:space="preserve">   12、交通运输</t>
  </si>
  <si>
    <t>非税收入合计：</t>
  </si>
  <si>
    <t xml:space="preserve">   13、资源勘探信息等</t>
  </si>
  <si>
    <t xml:space="preserve">   14、商业服务业等</t>
  </si>
  <si>
    <t xml:space="preserve">   15、金融支出</t>
  </si>
  <si>
    <t xml:space="preserve">   16、自然资源海洋气象等</t>
  </si>
  <si>
    <t xml:space="preserve">   17、住房保障支出</t>
  </si>
  <si>
    <t xml:space="preserve">   18、灾害防治及应急管理</t>
  </si>
  <si>
    <t xml:space="preserve">   19、其他支出</t>
  </si>
  <si>
    <t>二、上级补助收入</t>
  </si>
  <si>
    <t xml:space="preserve">   21、预备费</t>
  </si>
  <si>
    <t>三、调入预算稳定调节基金</t>
  </si>
  <si>
    <t>四、上年结余</t>
  </si>
  <si>
    <t>五、结转结余</t>
  </si>
  <si>
    <t>总          计</t>
  </si>
  <si>
    <t>总           计</t>
  </si>
  <si>
    <t>五、一般债转贷收入</t>
    <phoneticPr fontId="13" type="noConversion"/>
  </si>
  <si>
    <t>2020年决算</t>
    <phoneticPr fontId="13" type="noConversion"/>
  </si>
  <si>
    <t>同比增减比例</t>
    <phoneticPr fontId="13" type="noConversion"/>
  </si>
  <si>
    <t>同比增减比例（本级）</t>
    <phoneticPr fontId="13" type="noConversion"/>
  </si>
  <si>
    <t>一、上划中央、自治区、柳州市税收（含消费税）</t>
    <phoneticPr fontId="13" type="noConversion"/>
  </si>
  <si>
    <t>四、补充预算稳定调节基金</t>
    <phoneticPr fontId="13" type="noConversion"/>
  </si>
  <si>
    <t xml:space="preserve">   20、债务发行费用支出</t>
    <phoneticPr fontId="13" type="noConversion"/>
  </si>
  <si>
    <t>2021年决算数（本级）</t>
    <phoneticPr fontId="13" type="noConversion"/>
  </si>
  <si>
    <t>2021年决算数</t>
    <phoneticPr fontId="13" type="noConversion"/>
  </si>
  <si>
    <t>2021年人大草案批复数</t>
    <phoneticPr fontId="13" type="noConversion"/>
  </si>
  <si>
    <t>完成批复比例</t>
    <phoneticPr fontId="13" type="noConversion"/>
  </si>
  <si>
    <t>收入决算数</t>
    <phoneticPr fontId="13" type="noConversion"/>
  </si>
  <si>
    <t>支出入决算数</t>
    <phoneticPr fontId="13" type="noConversion"/>
  </si>
  <si>
    <t xml:space="preserve">2021年度鱼峰区财政收支决算总表  </t>
    <phoneticPr fontId="13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</si>
</sst>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#,##0_ "/>
    <numFmt numFmtId="177" formatCode="0_ "/>
  </numFmts>
  <fonts count="18">
    <font>
      <sz val="11"/>
      <color theme="1"/>
      <name val="宋体"/>
      <charset val="134"/>
      <scheme val="minor"/>
    </font>
    <font>
      <sz val="11"/>
      <color theme="1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b/>
      <sz val="11"/>
      <color indexed="8"/>
      <name val="楷体_GB2312"/>
      <family val="3"/>
      <charset val="134"/>
    </font>
    <font>
      <b/>
      <sz val="12"/>
      <color indexed="8"/>
      <name val="黑体"/>
      <family val="3"/>
      <charset val="134"/>
    </font>
    <font>
      <b/>
      <sz val="11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rgb="FF000000"/>
      <name val="仿宋_GB2312"/>
      <family val="3"/>
      <charset val="134"/>
    </font>
    <font>
      <b/>
      <sz val="11"/>
      <name val="仿宋_GB2312"/>
      <family val="3"/>
      <charset val="134"/>
    </font>
    <font>
      <b/>
      <sz val="11"/>
      <color rgb="FF000000"/>
      <name val="仿宋_GB2312"/>
      <family val="3"/>
      <charset val="134"/>
    </font>
    <font>
      <sz val="11"/>
      <color indexed="8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sz val="10"/>
      <name val="仿宋_GB2312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/>
    <xf numFmtId="0" fontId="12" fillId="0" borderId="0"/>
    <xf numFmtId="0" fontId="11" fillId="0" borderId="0"/>
  </cellStyleXfs>
  <cellXfs count="98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176" fontId="0" fillId="2" borderId="0" xfId="0" applyNumberFormat="1" applyFill="1" applyBorder="1" applyAlignment="1">
      <alignment vertical="center"/>
    </xf>
    <xf numFmtId="0" fontId="5" fillId="2" borderId="1" xfId="1" applyFont="1" applyFill="1" applyBorder="1" applyAlignment="1"/>
    <xf numFmtId="176" fontId="6" fillId="2" borderId="1" xfId="1" applyNumberFormat="1" applyFont="1" applyFill="1" applyBorder="1" applyAlignment="1">
      <alignment horizontal="right"/>
    </xf>
    <xf numFmtId="10" fontId="6" fillId="2" borderId="1" xfId="1" applyNumberFormat="1" applyFont="1" applyFill="1" applyBorder="1" applyAlignment="1">
      <alignment horizontal="right"/>
    </xf>
    <xf numFmtId="176" fontId="1" fillId="2" borderId="1" xfId="0" applyNumberFormat="1" applyFont="1" applyFill="1" applyBorder="1" applyAlignment="1"/>
    <xf numFmtId="0" fontId="6" fillId="2" borderId="1" xfId="1" applyFont="1" applyFill="1" applyBorder="1" applyAlignment="1">
      <alignment horizontal="left" indent="1"/>
    </xf>
    <xf numFmtId="177" fontId="6" fillId="2" borderId="1" xfId="1" applyNumberFormat="1" applyFont="1" applyFill="1" applyBorder="1" applyAlignment="1">
      <alignment horizontal="right"/>
    </xf>
    <xf numFmtId="0" fontId="1" fillId="2" borderId="1" xfId="0" applyFont="1" applyFill="1" applyBorder="1" applyAlignment="1"/>
    <xf numFmtId="0" fontId="5" fillId="2" borderId="1" xfId="1" applyFont="1" applyFill="1" applyBorder="1" applyAlignment="1">
      <alignment horizontal="left" indent="1"/>
    </xf>
    <xf numFmtId="0" fontId="6" fillId="2" borderId="1" xfId="1" applyFont="1" applyFill="1" applyBorder="1" applyAlignment="1"/>
    <xf numFmtId="0" fontId="5" fillId="2" borderId="1" xfId="1" applyFont="1" applyFill="1" applyBorder="1" applyAlignment="1">
      <alignment wrapText="1"/>
    </xf>
    <xf numFmtId="0" fontId="5" fillId="2" borderId="1" xfId="1" applyFont="1" applyFill="1" applyBorder="1" applyAlignment="1">
      <alignment horizontal="center"/>
    </xf>
    <xf numFmtId="0" fontId="0" fillId="2" borderId="0" xfId="0" applyFill="1" applyBorder="1" applyAlignment="1">
      <alignment horizontal="right" vertical="center"/>
    </xf>
    <xf numFmtId="3" fontId="0" fillId="2" borderId="0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176" fontId="6" fillId="2" borderId="1" xfId="0" applyNumberFormat="1" applyFont="1" applyFill="1" applyBorder="1" applyAlignment="1">
      <alignment horizontal="right"/>
    </xf>
    <xf numFmtId="3" fontId="6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/>
    <xf numFmtId="0" fontId="6" fillId="2" borderId="1" xfId="0" applyFont="1" applyFill="1" applyBorder="1" applyAlignment="1"/>
    <xf numFmtId="3" fontId="6" fillId="2" borderId="1" xfId="1" applyNumberFormat="1" applyFont="1" applyFill="1" applyBorder="1" applyAlignment="1">
      <alignment horizontal="right"/>
    </xf>
    <xf numFmtId="3" fontId="1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3" fontId="0" fillId="2" borderId="0" xfId="0" applyNumberForma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10" fontId="0" fillId="2" borderId="0" xfId="0" applyNumberFormat="1" applyFill="1" applyBorder="1" applyAlignment="1">
      <alignment vertical="center"/>
    </xf>
    <xf numFmtId="10" fontId="1" fillId="2" borderId="0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center" wrapText="1"/>
    </xf>
    <xf numFmtId="0" fontId="0" fillId="2" borderId="0" xfId="0" applyFill="1" applyBorder="1" applyAlignment="1"/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/>
    <xf numFmtId="3" fontId="1" fillId="2" borderId="1" xfId="0" applyNumberFormat="1" applyFont="1" applyFill="1" applyBorder="1" applyAlignment="1">
      <alignment horizontal="center"/>
    </xf>
    <xf numFmtId="176" fontId="6" fillId="2" borderId="0" xfId="1" applyNumberFormat="1" applyFont="1" applyFill="1" applyBorder="1" applyAlignment="1">
      <alignment horizontal="right"/>
    </xf>
    <xf numFmtId="0" fontId="6" fillId="2" borderId="0" xfId="0" applyFont="1" applyFill="1" applyBorder="1" applyAlignment="1"/>
    <xf numFmtId="176" fontId="6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/>
    <xf numFmtId="176" fontId="6" fillId="2" borderId="3" xfId="1" applyNumberFormat="1" applyFont="1" applyFill="1" applyBorder="1" applyAlignment="1">
      <alignment horizontal="right"/>
    </xf>
    <xf numFmtId="10" fontId="6" fillId="2" borderId="3" xfId="1" applyNumberFormat="1" applyFont="1" applyFill="1" applyBorder="1" applyAlignment="1">
      <alignment horizontal="right"/>
    </xf>
    <xf numFmtId="10" fontId="6" fillId="2" borderId="0" xfId="1" applyNumberFormat="1" applyFont="1" applyFill="1" applyAlignment="1">
      <alignment horizontal="right"/>
    </xf>
    <xf numFmtId="3" fontId="6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vertical="center"/>
    </xf>
    <xf numFmtId="10" fontId="0" fillId="2" borderId="0" xfId="0" applyNumberFormat="1" applyFill="1" applyAlignment="1">
      <alignment vertical="center"/>
    </xf>
    <xf numFmtId="10" fontId="1" fillId="2" borderId="0" xfId="0" applyNumberFormat="1" applyFont="1" applyFill="1" applyAlignment="1">
      <alignment vertical="center"/>
    </xf>
    <xf numFmtId="176" fontId="0" fillId="2" borderId="0" xfId="0" applyNumberFormat="1" applyFill="1" applyAlignment="1">
      <alignment vertical="center"/>
    </xf>
    <xf numFmtId="0" fontId="0" fillId="2" borderId="0" xfId="0" applyFill="1" applyAlignment="1">
      <alignment horizontal="right" vertical="center"/>
    </xf>
    <xf numFmtId="3" fontId="0" fillId="2" borderId="0" xfId="0" applyNumberFormat="1" applyFill="1" applyAlignment="1">
      <alignment horizontal="center" vertical="center"/>
    </xf>
    <xf numFmtId="41" fontId="0" fillId="2" borderId="0" xfId="0" applyNumberFormat="1" applyFill="1" applyBorder="1" applyAlignment="1">
      <alignment horizontal="center" vertical="center"/>
    </xf>
    <xf numFmtId="10" fontId="2" fillId="2" borderId="0" xfId="0" applyNumberFormat="1" applyFont="1" applyFill="1" applyAlignment="1">
      <alignment vertical="top"/>
    </xf>
    <xf numFmtId="10" fontId="0" fillId="2" borderId="0" xfId="0" applyNumberFormat="1" applyFill="1" applyAlignment="1">
      <alignment vertical="center" wrapText="1"/>
    </xf>
    <xf numFmtId="41" fontId="1" fillId="2" borderId="1" xfId="0" applyNumberFormat="1" applyFont="1" applyFill="1" applyBorder="1" applyAlignment="1">
      <alignment horizontal="center"/>
    </xf>
    <xf numFmtId="176" fontId="14" fillId="2" borderId="1" xfId="0" applyNumberFormat="1" applyFont="1" applyFill="1" applyBorder="1" applyAlignment="1">
      <alignment horizontal="center"/>
    </xf>
    <xf numFmtId="41" fontId="0" fillId="2" borderId="1" xfId="0" applyNumberFormat="1" applyFont="1" applyFill="1" applyBorder="1" applyAlignment="1">
      <alignment horizontal="center" vertical="center"/>
    </xf>
    <xf numFmtId="41" fontId="6" fillId="2" borderId="1" xfId="1" applyNumberFormat="1" applyFont="1" applyFill="1" applyBorder="1" applyAlignment="1">
      <alignment horizontal="center"/>
    </xf>
    <xf numFmtId="41" fontId="1" fillId="2" borderId="1" xfId="1" applyNumberFormat="1" applyFont="1" applyFill="1" applyBorder="1" applyAlignment="1">
      <alignment horizontal="center"/>
    </xf>
    <xf numFmtId="41" fontId="6" fillId="2" borderId="0" xfId="1" applyNumberFormat="1" applyFont="1" applyFill="1" applyAlignment="1">
      <alignment horizontal="center"/>
    </xf>
    <xf numFmtId="41" fontId="0" fillId="2" borderId="0" xfId="0" applyNumberFormat="1" applyFill="1" applyAlignment="1">
      <alignment horizontal="center" vertical="center"/>
    </xf>
    <xf numFmtId="176" fontId="15" fillId="2" borderId="1" xfId="3" applyNumberFormat="1" applyFont="1" applyFill="1" applyBorder="1" applyAlignment="1" applyProtection="1">
      <alignment horizontal="right" vertical="center"/>
    </xf>
    <xf numFmtId="10" fontId="1" fillId="2" borderId="1" xfId="0" applyNumberFormat="1" applyFont="1" applyFill="1" applyBorder="1" applyAlignment="1"/>
    <xf numFmtId="3" fontId="1" fillId="2" borderId="0" xfId="0" applyNumberFormat="1" applyFont="1" applyFill="1" applyAlignment="1"/>
    <xf numFmtId="176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10" fontId="1" fillId="2" borderId="0" xfId="0" applyNumberFormat="1" applyFont="1" applyFill="1" applyBorder="1" applyAlignment="1"/>
    <xf numFmtId="10" fontId="3" fillId="2" borderId="1" xfId="1" applyNumberFormat="1" applyFont="1" applyFill="1" applyBorder="1" applyAlignment="1">
      <alignment horizontal="center" wrapText="1"/>
    </xf>
    <xf numFmtId="176" fontId="3" fillId="2" borderId="1" xfId="1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vertical="center"/>
    </xf>
    <xf numFmtId="41" fontId="0" fillId="2" borderId="0" xfId="0" applyNumberFormat="1" applyFill="1" applyAlignment="1">
      <alignment horizontal="right" vertical="center"/>
    </xf>
    <xf numFmtId="3" fontId="6" fillId="2" borderId="2" xfId="0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17" fillId="2" borderId="0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wrapText="1"/>
    </xf>
    <xf numFmtId="41" fontId="3" fillId="2" borderId="1" xfId="1" applyNumberFormat="1" applyFont="1" applyFill="1" applyBorder="1" applyAlignment="1">
      <alignment horizontal="center" wrapText="1"/>
    </xf>
    <xf numFmtId="10" fontId="3" fillId="2" borderId="6" xfId="1" applyNumberFormat="1" applyFont="1" applyFill="1" applyBorder="1" applyAlignment="1">
      <alignment horizontal="center" wrapText="1"/>
    </xf>
    <xf numFmtId="10" fontId="3" fillId="2" borderId="3" xfId="1" applyNumberFormat="1" applyFont="1" applyFill="1" applyBorder="1" applyAlignment="1">
      <alignment horizontal="center" wrapText="1"/>
    </xf>
    <xf numFmtId="3" fontId="3" fillId="2" borderId="1" xfId="1" applyNumberFormat="1" applyFont="1" applyFill="1" applyBorder="1" applyAlignment="1">
      <alignment horizontal="center" wrapText="1"/>
    </xf>
    <xf numFmtId="10" fontId="3" fillId="2" borderId="0" xfId="1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right" vertical="top"/>
    </xf>
    <xf numFmtId="0" fontId="0" fillId="2" borderId="7" xfId="0" applyFill="1" applyBorder="1" applyAlignment="1">
      <alignment horizontal="right" wrapText="1"/>
    </xf>
    <xf numFmtId="176" fontId="3" fillId="2" borderId="1" xfId="1" applyNumberFormat="1" applyFont="1" applyFill="1" applyBorder="1" applyAlignment="1">
      <alignment horizontal="center" wrapText="1"/>
    </xf>
    <xf numFmtId="176" fontId="4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 2" xfId="2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2"/>
  <sheetViews>
    <sheetView tabSelected="1" workbookViewId="0">
      <pane ySplit="6" topLeftCell="A19" activePane="bottomLeft" state="frozen"/>
      <selection pane="bottomLeft" activeCell="N44" sqref="N44"/>
    </sheetView>
  </sheetViews>
  <sheetFormatPr defaultColWidth="9" defaultRowHeight="13.5"/>
  <cols>
    <col min="1" max="1" width="22.125" style="34" customWidth="1"/>
    <col min="2" max="6" width="16.375" style="53" hidden="1" customWidth="1"/>
    <col min="7" max="7" width="1.625" style="34" hidden="1" customWidth="1"/>
    <col min="8" max="9" width="10.75" style="34" customWidth="1"/>
    <col min="10" max="10" width="9.625" style="54" customWidth="1"/>
    <col min="11" max="11" width="10.125" style="55" customWidth="1"/>
    <col min="12" max="12" width="10.125" style="65" customWidth="1"/>
    <col min="13" max="13" width="10.25" style="51" customWidth="1"/>
    <col min="14" max="14" width="11.25" style="51" customWidth="1"/>
    <col min="15" max="15" width="10.75" style="34" hidden="1" customWidth="1"/>
    <col min="16" max="16" width="11.5" style="34" hidden="1" customWidth="1"/>
    <col min="17" max="17" width="9.75" style="34" customWidth="1"/>
    <col min="18" max="18" width="25.25" style="34" customWidth="1"/>
    <col min="19" max="20" width="9.25" style="34" customWidth="1"/>
    <col min="21" max="21" width="9.5" style="34" customWidth="1"/>
    <col min="22" max="23" width="9.875" style="50" customWidth="1"/>
    <col min="24" max="24" width="10.5" style="51" customWidth="1"/>
    <col min="25" max="25" width="10.375" style="52" customWidth="1"/>
    <col min="26" max="26" width="9.875" style="51" customWidth="1"/>
    <col min="27" max="27" width="12" style="34" hidden="1" customWidth="1"/>
    <col min="28" max="28" width="9.375" style="34"/>
    <col min="29" max="33" width="9" style="34"/>
    <col min="34" max="34" width="14.5" style="34" customWidth="1"/>
    <col min="35" max="35" width="9.375" style="34"/>
    <col min="36" max="16384" width="9" style="34"/>
  </cols>
  <sheetData>
    <row r="1" spans="1:38" ht="14.25">
      <c r="A1" s="81" t="s">
        <v>0</v>
      </c>
      <c r="B1" s="2"/>
      <c r="C1" s="2"/>
      <c r="D1" s="2"/>
      <c r="E1" s="2"/>
      <c r="F1" s="2"/>
      <c r="G1" s="1"/>
      <c r="H1" s="1"/>
      <c r="I1" s="1"/>
      <c r="J1" s="14"/>
      <c r="K1" s="15"/>
      <c r="L1" s="56"/>
      <c r="M1" s="32"/>
      <c r="N1" s="32"/>
      <c r="O1" s="1"/>
      <c r="P1" s="1"/>
      <c r="Q1" s="1"/>
      <c r="R1" s="1"/>
      <c r="S1" s="1"/>
      <c r="T1" s="1"/>
      <c r="U1" s="1"/>
      <c r="V1" s="29"/>
      <c r="W1" s="29"/>
      <c r="X1" s="32"/>
      <c r="Y1" s="33"/>
    </row>
    <row r="2" spans="1:38" ht="24">
      <c r="A2" s="91" t="s">
        <v>77</v>
      </c>
      <c r="B2" s="91"/>
      <c r="C2" s="91"/>
      <c r="D2" s="91"/>
      <c r="E2" s="91"/>
      <c r="F2" s="91"/>
      <c r="G2" s="91"/>
      <c r="H2" s="91"/>
      <c r="I2" s="91"/>
      <c r="J2" s="92"/>
      <c r="K2" s="92"/>
      <c r="L2" s="92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57"/>
      <c r="AA2" s="35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38" ht="12.75" customHeight="1">
      <c r="A3" s="1"/>
      <c r="B3" s="2"/>
      <c r="C3" s="2"/>
      <c r="D3" s="2"/>
      <c r="E3" s="2"/>
      <c r="F3" s="2"/>
      <c r="G3" s="1"/>
      <c r="H3" s="1"/>
      <c r="I3" s="1"/>
      <c r="J3" s="14"/>
      <c r="K3" s="15"/>
      <c r="L3" s="56"/>
      <c r="M3" s="32"/>
      <c r="N3" s="32"/>
      <c r="O3" s="1"/>
      <c r="P3" s="1"/>
      <c r="Q3" s="1"/>
      <c r="R3" s="1"/>
      <c r="S3" s="1"/>
      <c r="T3" s="1"/>
      <c r="U3" s="93" t="s">
        <v>1</v>
      </c>
      <c r="V3" s="93"/>
      <c r="W3" s="93"/>
      <c r="X3" s="93"/>
      <c r="Y3" s="93"/>
      <c r="Z3" s="58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38" ht="21" customHeight="1">
      <c r="A4" s="82" t="s">
        <v>75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4"/>
      <c r="R4" s="82" t="s">
        <v>76</v>
      </c>
      <c r="S4" s="83"/>
      <c r="T4" s="83"/>
      <c r="U4" s="83"/>
      <c r="V4" s="83"/>
      <c r="W4" s="83"/>
      <c r="X4" s="83"/>
      <c r="Y4" s="83"/>
      <c r="Z4" s="84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38" s="40" customFormat="1" ht="14.25" customHeight="1">
      <c r="A5" s="97" t="s">
        <v>2</v>
      </c>
      <c r="B5" s="94" t="s">
        <v>3</v>
      </c>
      <c r="C5" s="94"/>
      <c r="D5" s="95" t="s">
        <v>4</v>
      </c>
      <c r="E5" s="95"/>
      <c r="F5" s="95"/>
      <c r="G5" s="96"/>
      <c r="H5" s="85" t="s">
        <v>5</v>
      </c>
      <c r="I5" s="85" t="s">
        <v>65</v>
      </c>
      <c r="J5" s="87" t="s">
        <v>73</v>
      </c>
      <c r="K5" s="89" t="s">
        <v>71</v>
      </c>
      <c r="L5" s="86" t="s">
        <v>72</v>
      </c>
      <c r="M5" s="85" t="s">
        <v>74</v>
      </c>
      <c r="N5" s="85" t="s">
        <v>67</v>
      </c>
      <c r="O5" s="85" t="s">
        <v>6</v>
      </c>
      <c r="P5" s="85" t="s">
        <v>7</v>
      </c>
      <c r="Q5" s="85" t="s">
        <v>66</v>
      </c>
      <c r="R5" s="97" t="s">
        <v>2</v>
      </c>
      <c r="S5" s="85" t="s">
        <v>5</v>
      </c>
      <c r="T5" s="85" t="s">
        <v>8</v>
      </c>
      <c r="U5" s="87" t="s">
        <v>73</v>
      </c>
      <c r="V5" s="89" t="s">
        <v>71</v>
      </c>
      <c r="W5" s="86" t="s">
        <v>72</v>
      </c>
      <c r="X5" s="85" t="s">
        <v>74</v>
      </c>
      <c r="Y5" s="85" t="s">
        <v>67</v>
      </c>
      <c r="Z5" s="85" t="s">
        <v>66</v>
      </c>
      <c r="AA5" s="90"/>
      <c r="AB5" s="38"/>
      <c r="AC5" s="39"/>
      <c r="AD5" s="39"/>
      <c r="AE5" s="39"/>
      <c r="AF5" s="39"/>
      <c r="AG5" s="39"/>
      <c r="AH5" s="39"/>
      <c r="AI5" s="39"/>
      <c r="AJ5" s="39"/>
      <c r="AK5" s="39"/>
      <c r="AL5" s="39"/>
    </row>
    <row r="6" spans="1:38" s="40" customFormat="1" ht="31.5" customHeight="1">
      <c r="A6" s="97"/>
      <c r="B6" s="74" t="s">
        <v>9</v>
      </c>
      <c r="C6" s="74" t="s">
        <v>10</v>
      </c>
      <c r="D6" s="74" t="s">
        <v>11</v>
      </c>
      <c r="E6" s="74" t="s">
        <v>12</v>
      </c>
      <c r="F6" s="74" t="s">
        <v>13</v>
      </c>
      <c r="G6" s="73" t="s">
        <v>14</v>
      </c>
      <c r="H6" s="85"/>
      <c r="I6" s="85"/>
      <c r="J6" s="88"/>
      <c r="K6" s="89"/>
      <c r="L6" s="86"/>
      <c r="M6" s="85"/>
      <c r="N6" s="85"/>
      <c r="O6" s="85"/>
      <c r="P6" s="85"/>
      <c r="Q6" s="85"/>
      <c r="R6" s="97"/>
      <c r="S6" s="85"/>
      <c r="T6" s="85"/>
      <c r="U6" s="88"/>
      <c r="V6" s="89"/>
      <c r="W6" s="86"/>
      <c r="X6" s="85"/>
      <c r="Y6" s="85"/>
      <c r="Z6" s="85"/>
      <c r="AA6" s="90"/>
      <c r="AB6" s="37"/>
    </row>
    <row r="7" spans="1:38" s="40" customFormat="1" ht="27">
      <c r="A7" s="3" t="s">
        <v>15</v>
      </c>
      <c r="B7" s="4">
        <f>B17+B25</f>
        <v>397926</v>
      </c>
      <c r="C7" s="4">
        <f>C17+C25</f>
        <v>399136</v>
      </c>
      <c r="D7" s="4">
        <f>D17+D25</f>
        <v>424672</v>
      </c>
      <c r="E7" s="4">
        <f>E17+E25</f>
        <v>47470</v>
      </c>
      <c r="F7" s="4">
        <f>D7-B7</f>
        <v>26746</v>
      </c>
      <c r="G7" s="5">
        <f>D7/C7-1</f>
        <v>6.3978192896656738E-2</v>
      </c>
      <c r="H7" s="6">
        <f>H18+H25</f>
        <v>52366</v>
      </c>
      <c r="I7" s="6">
        <f>I18+I25</f>
        <v>400482</v>
      </c>
      <c r="J7" s="41">
        <f>J18+J25</f>
        <v>57875.062762000001</v>
      </c>
      <c r="K7" s="41">
        <f>K18+K25</f>
        <v>57875.062762000001</v>
      </c>
      <c r="L7" s="59">
        <f>L18+L25</f>
        <v>270484</v>
      </c>
      <c r="M7" s="5">
        <f>K7/J7</f>
        <v>1</v>
      </c>
      <c r="N7" s="5">
        <f>((K7-H7)/H7)</f>
        <v>0.10520304705343164</v>
      </c>
      <c r="O7" s="5">
        <f t="shared" ref="O7:P7" si="0">((L7-I7)/I7)</f>
        <v>-0.32460385235790873</v>
      </c>
      <c r="P7" s="5">
        <f t="shared" si="0"/>
        <v>-0.99998272140102706</v>
      </c>
      <c r="Q7" s="5">
        <f>(L7-I7)/I7</f>
        <v>-0.32460385235790873</v>
      </c>
      <c r="R7" s="16" t="s">
        <v>68</v>
      </c>
      <c r="S7" s="17"/>
      <c r="T7" s="66">
        <v>348116</v>
      </c>
      <c r="U7" s="4"/>
      <c r="V7" s="23"/>
      <c r="W7" s="23">
        <f>L7-K7</f>
        <v>212608.93723799998</v>
      </c>
      <c r="X7" s="5"/>
      <c r="Y7" s="5"/>
      <c r="Z7" s="67">
        <f>(W7-T7)/T7</f>
        <v>-0.38925835859885788</v>
      </c>
      <c r="AA7" s="42"/>
      <c r="AB7" s="37"/>
    </row>
    <row r="8" spans="1:38" s="40" customFormat="1" ht="20.100000000000001" customHeight="1">
      <c r="A8" s="7" t="s">
        <v>16</v>
      </c>
      <c r="B8" s="4">
        <v>286436</v>
      </c>
      <c r="C8" s="4">
        <f>102838+6205</f>
        <v>109043</v>
      </c>
      <c r="D8" s="4">
        <v>79866</v>
      </c>
      <c r="E8" s="4">
        <v>14952</v>
      </c>
      <c r="F8" s="4">
        <f>D8-B8</f>
        <v>-206570</v>
      </c>
      <c r="G8" s="5">
        <f>D8/C8-1</f>
        <v>-0.26757334262630339</v>
      </c>
      <c r="H8" s="8">
        <v>17689</v>
      </c>
      <c r="I8" s="60">
        <v>86384</v>
      </c>
      <c r="J8" s="18">
        <v>17309.847282999999</v>
      </c>
      <c r="K8" s="18">
        <v>17309.847282999999</v>
      </c>
      <c r="L8" s="61">
        <v>82293</v>
      </c>
      <c r="M8" s="5">
        <f>K8/J8</f>
        <v>1</v>
      </c>
      <c r="N8" s="5">
        <f t="shared" ref="N8:N37" si="1">((K8-H8)/H8)</f>
        <v>-2.1434378257674309E-2</v>
      </c>
      <c r="O8" s="4">
        <v>14952</v>
      </c>
      <c r="P8" s="4">
        <v>15883</v>
      </c>
      <c r="Q8" s="5">
        <f t="shared" ref="Q8:Q37" si="2">(L8-I8)/I8</f>
        <v>-4.7358307093906281E-2</v>
      </c>
      <c r="R8" s="19" t="s">
        <v>17</v>
      </c>
      <c r="S8" s="4">
        <f>SUM(S9:S11)</f>
        <v>4819</v>
      </c>
      <c r="T8" s="4">
        <f>SUM(T9:T11)</f>
        <v>4819</v>
      </c>
      <c r="U8" s="4">
        <f>SUM(U9:U11)</f>
        <v>8046</v>
      </c>
      <c r="V8" s="23">
        <v>8721</v>
      </c>
      <c r="W8" s="23">
        <v>8721</v>
      </c>
      <c r="X8" s="5">
        <f>V8/U8</f>
        <v>1.0838926174496644</v>
      </c>
      <c r="Y8" s="5">
        <f t="shared" ref="Y8:Y31" si="3">((V8-S8)/S8)</f>
        <v>0.80971155841460885</v>
      </c>
      <c r="Z8" s="67">
        <f t="shared" ref="Z8:Z37" si="4">(W8-T8)/T8</f>
        <v>0.80971155841460885</v>
      </c>
      <c r="AA8" s="42"/>
      <c r="AB8" s="37"/>
    </row>
    <row r="9" spans="1:38" s="40" customFormat="1" ht="20.100000000000001" customHeight="1">
      <c r="A9" s="7" t="s">
        <v>18</v>
      </c>
      <c r="B9" s="4"/>
      <c r="C9" s="4">
        <v>178235</v>
      </c>
      <c r="D9" s="4">
        <v>247944</v>
      </c>
      <c r="E9" s="4"/>
      <c r="F9" s="4">
        <f t="shared" ref="F9:F17" si="5">D9-B9</f>
        <v>247944</v>
      </c>
      <c r="G9" s="5">
        <f t="shared" ref="G9:G14" si="6">D9/C9-1</f>
        <v>0.39110724605156122</v>
      </c>
      <c r="H9" s="4"/>
      <c r="I9" s="60">
        <v>204600</v>
      </c>
      <c r="J9" s="18"/>
      <c r="K9" s="18"/>
      <c r="L9" s="61">
        <v>88600</v>
      </c>
      <c r="M9" s="5"/>
      <c r="N9" s="5"/>
      <c r="O9" s="4"/>
      <c r="P9" s="4"/>
      <c r="Q9" s="5">
        <f t="shared" si="2"/>
        <v>-0.56695992179863153</v>
      </c>
      <c r="R9" s="20" t="s">
        <v>19</v>
      </c>
      <c r="S9" s="4">
        <v>3502</v>
      </c>
      <c r="T9" s="66">
        <v>3502</v>
      </c>
      <c r="U9" s="77">
        <v>7722</v>
      </c>
      <c r="V9" s="75">
        <v>8656</v>
      </c>
      <c r="W9" s="75">
        <v>8656</v>
      </c>
      <c r="X9" s="5"/>
      <c r="Y9" s="5">
        <f t="shared" si="3"/>
        <v>1.471730439748715</v>
      </c>
      <c r="Z9" s="67">
        <f t="shared" si="4"/>
        <v>1.471730439748715</v>
      </c>
      <c r="AA9" s="42"/>
      <c r="AB9" s="37"/>
    </row>
    <row r="10" spans="1:38" s="40" customFormat="1" ht="20.100000000000001" customHeight="1">
      <c r="A10" s="7" t="s">
        <v>20</v>
      </c>
      <c r="B10" s="4">
        <v>68333</v>
      </c>
      <c r="C10" s="4">
        <v>59013</v>
      </c>
      <c r="D10" s="4">
        <v>54994</v>
      </c>
      <c r="E10" s="4">
        <v>9899</v>
      </c>
      <c r="F10" s="4">
        <f t="shared" si="5"/>
        <v>-13339</v>
      </c>
      <c r="G10" s="5">
        <f t="shared" si="6"/>
        <v>-6.8103638181417625E-2</v>
      </c>
      <c r="H10" s="8">
        <v>12303</v>
      </c>
      <c r="I10" s="60">
        <v>68187</v>
      </c>
      <c r="J10" s="18">
        <v>9773.8555510000006</v>
      </c>
      <c r="K10" s="18">
        <v>9773.8555510000006</v>
      </c>
      <c r="L10" s="61">
        <v>53760</v>
      </c>
      <c r="M10" s="5">
        <f t="shared" ref="M10:M25" si="7">K10/J10</f>
        <v>1</v>
      </c>
      <c r="N10" s="5">
        <f t="shared" si="1"/>
        <v>-0.20557136056246439</v>
      </c>
      <c r="O10" s="4"/>
      <c r="P10" s="4"/>
      <c r="Q10" s="5">
        <f t="shared" si="2"/>
        <v>-0.21157991992608563</v>
      </c>
      <c r="R10" s="20" t="s">
        <v>21</v>
      </c>
      <c r="S10" s="4">
        <v>65</v>
      </c>
      <c r="T10" s="66">
        <v>65</v>
      </c>
      <c r="U10" s="77"/>
      <c r="V10" s="75">
        <v>65</v>
      </c>
      <c r="W10" s="75">
        <v>65</v>
      </c>
      <c r="X10" s="5"/>
      <c r="Y10" s="5">
        <f t="shared" si="3"/>
        <v>0</v>
      </c>
      <c r="Z10" s="67">
        <f t="shared" si="4"/>
        <v>0</v>
      </c>
      <c r="AA10" s="42"/>
      <c r="AB10" s="37"/>
    </row>
    <row r="11" spans="1:38" s="40" customFormat="1" ht="20.100000000000001" customHeight="1">
      <c r="A11" s="7" t="s">
        <v>22</v>
      </c>
      <c r="B11" s="4">
        <v>30000</v>
      </c>
      <c r="C11" s="4">
        <v>19781</v>
      </c>
      <c r="D11" s="4">
        <v>19460</v>
      </c>
      <c r="E11" s="4">
        <v>2919</v>
      </c>
      <c r="F11" s="4">
        <f t="shared" si="5"/>
        <v>-10540</v>
      </c>
      <c r="G11" s="5">
        <f t="shared" si="6"/>
        <v>-1.6227693240988827E-2</v>
      </c>
      <c r="H11" s="8">
        <v>3047</v>
      </c>
      <c r="I11" s="60">
        <v>20312</v>
      </c>
      <c r="J11" s="18">
        <v>2309.529669</v>
      </c>
      <c r="K11" s="18">
        <v>2309.529669</v>
      </c>
      <c r="L11" s="61">
        <v>15397</v>
      </c>
      <c r="M11" s="5">
        <f t="shared" si="7"/>
        <v>1</v>
      </c>
      <c r="N11" s="5">
        <f t="shared" si="1"/>
        <v>-0.2420316150311782</v>
      </c>
      <c r="O11" s="4">
        <v>9899</v>
      </c>
      <c r="P11" s="4">
        <v>10408</v>
      </c>
      <c r="Q11" s="5">
        <f t="shared" si="2"/>
        <v>-0.24197518708152815</v>
      </c>
      <c r="R11" s="21" t="s">
        <v>23</v>
      </c>
      <c r="S11" s="4">
        <v>1252</v>
      </c>
      <c r="T11" s="66">
        <v>1252</v>
      </c>
      <c r="U11" s="77">
        <v>324</v>
      </c>
      <c r="V11" s="75"/>
      <c r="W11" s="75"/>
      <c r="X11" s="5">
        <f>V11/U11</f>
        <v>0</v>
      </c>
      <c r="Y11" s="5">
        <f t="shared" si="3"/>
        <v>-1</v>
      </c>
      <c r="Z11" s="67">
        <f t="shared" si="4"/>
        <v>-1</v>
      </c>
      <c r="AA11" s="42"/>
      <c r="AB11" s="42"/>
      <c r="AC11" s="37"/>
      <c r="AD11" s="37"/>
      <c r="AE11" s="37"/>
      <c r="AF11" s="37"/>
      <c r="AG11" s="37"/>
      <c r="AH11" s="37"/>
    </row>
    <row r="12" spans="1:38" s="40" customFormat="1" ht="20.100000000000001" customHeight="1">
      <c r="A12" s="7" t="s">
        <v>24</v>
      </c>
      <c r="B12" s="4"/>
      <c r="C12" s="4">
        <v>22</v>
      </c>
      <c r="D12" s="4">
        <v>22</v>
      </c>
      <c r="E12" s="4">
        <v>22</v>
      </c>
      <c r="F12" s="4">
        <f t="shared" si="5"/>
        <v>22</v>
      </c>
      <c r="G12" s="5">
        <f t="shared" si="6"/>
        <v>0</v>
      </c>
      <c r="H12" s="4"/>
      <c r="I12" s="60"/>
      <c r="J12" s="18"/>
      <c r="K12" s="18"/>
      <c r="L12" s="61"/>
      <c r="M12" s="5"/>
      <c r="N12" s="5"/>
      <c r="O12" s="4">
        <v>2919</v>
      </c>
      <c r="P12" s="4">
        <v>2152</v>
      </c>
      <c r="Q12" s="5"/>
      <c r="R12" s="19" t="s">
        <v>25</v>
      </c>
      <c r="S12" s="4">
        <f>SUM(S13:S33)</f>
        <v>129652</v>
      </c>
      <c r="T12" s="4">
        <f>SUM(T13:T33)</f>
        <v>129652</v>
      </c>
      <c r="U12" s="4">
        <f t="shared" ref="U12:W12" si="8">SUM(U13:U33)</f>
        <v>132699.06</v>
      </c>
      <c r="V12" s="4">
        <f t="shared" si="8"/>
        <v>132698.94999999998</v>
      </c>
      <c r="W12" s="4">
        <f t="shared" si="8"/>
        <v>132698.94999999998</v>
      </c>
      <c r="X12" s="5">
        <f t="shared" ref="X12:X31" si="9">V12/U12</f>
        <v>0.99999917105667502</v>
      </c>
      <c r="Y12" s="5">
        <f t="shared" si="3"/>
        <v>2.3500987258198738E-2</v>
      </c>
      <c r="Z12" s="67">
        <f t="shared" si="4"/>
        <v>2.3500987258198738E-2</v>
      </c>
      <c r="AA12" s="42"/>
      <c r="AB12" s="37"/>
      <c r="AC12" s="37"/>
      <c r="AD12" s="37"/>
      <c r="AE12" s="37"/>
      <c r="AF12" s="37"/>
      <c r="AG12" s="37"/>
      <c r="AH12" s="37"/>
    </row>
    <row r="13" spans="1:38" s="40" customFormat="1" ht="20.100000000000001" customHeight="1">
      <c r="A13" s="7" t="s">
        <v>26</v>
      </c>
      <c r="B13" s="4">
        <v>5714</v>
      </c>
      <c r="C13" s="4">
        <v>3673</v>
      </c>
      <c r="D13" s="4">
        <v>2548</v>
      </c>
      <c r="E13" s="4">
        <v>2548</v>
      </c>
      <c r="F13" s="4">
        <f t="shared" si="5"/>
        <v>-3166</v>
      </c>
      <c r="G13" s="5">
        <f t="shared" si="6"/>
        <v>-0.30628913694527637</v>
      </c>
      <c r="H13" s="8">
        <v>4931</v>
      </c>
      <c r="I13" s="60">
        <v>4931</v>
      </c>
      <c r="J13" s="18">
        <v>6518.8202419999998</v>
      </c>
      <c r="K13" s="18">
        <v>6518.8202419999998</v>
      </c>
      <c r="L13" s="61">
        <v>6518</v>
      </c>
      <c r="M13" s="5">
        <f t="shared" si="7"/>
        <v>1</v>
      </c>
      <c r="N13" s="5">
        <f t="shared" si="1"/>
        <v>0.32200775542486304</v>
      </c>
      <c r="O13" s="4">
        <v>22</v>
      </c>
      <c r="P13" s="4">
        <v>21</v>
      </c>
      <c r="Q13" s="5">
        <f t="shared" si="2"/>
        <v>0.32184141147840195</v>
      </c>
      <c r="R13" s="22" t="s">
        <v>27</v>
      </c>
      <c r="S13" s="4">
        <v>15973</v>
      </c>
      <c r="T13" s="4">
        <v>15973</v>
      </c>
      <c r="U13" s="30">
        <v>17357.099999999999</v>
      </c>
      <c r="V13" s="30">
        <v>17357.099999999999</v>
      </c>
      <c r="W13" s="30">
        <v>17357.099999999999</v>
      </c>
      <c r="X13" s="5">
        <f t="shared" si="9"/>
        <v>1</v>
      </c>
      <c r="Y13" s="5">
        <f t="shared" si="3"/>
        <v>8.6652476053339922E-2</v>
      </c>
      <c r="Z13" s="67">
        <f t="shared" si="4"/>
        <v>8.6652476053339922E-2</v>
      </c>
      <c r="AA13" s="42"/>
      <c r="AB13" s="37"/>
      <c r="AC13" s="37"/>
      <c r="AD13" s="37"/>
      <c r="AE13" s="37"/>
      <c r="AF13" s="37"/>
      <c r="AG13" s="37"/>
      <c r="AH13" s="37"/>
    </row>
    <row r="14" spans="1:38" s="40" customFormat="1" ht="20.100000000000001" customHeight="1">
      <c r="A14" s="7" t="s">
        <v>28</v>
      </c>
      <c r="B14" s="4">
        <v>1100</v>
      </c>
      <c r="C14" s="4">
        <v>3514</v>
      </c>
      <c r="D14" s="4">
        <v>2513</v>
      </c>
      <c r="E14" s="4">
        <v>2513</v>
      </c>
      <c r="F14" s="4">
        <f t="shared" si="5"/>
        <v>1413</v>
      </c>
      <c r="G14" s="5">
        <f t="shared" si="6"/>
        <v>-0.28486055776892427</v>
      </c>
      <c r="H14" s="8">
        <v>2433</v>
      </c>
      <c r="I14" s="60">
        <v>2433</v>
      </c>
      <c r="J14" s="18">
        <v>2522.7567899999999</v>
      </c>
      <c r="K14" s="18">
        <v>2522.7567899999999</v>
      </c>
      <c r="L14" s="61">
        <v>2523</v>
      </c>
      <c r="M14" s="5">
        <f t="shared" si="7"/>
        <v>1</v>
      </c>
      <c r="N14" s="5">
        <f t="shared" si="1"/>
        <v>3.6891405672009825E-2</v>
      </c>
      <c r="O14" s="4">
        <v>2548</v>
      </c>
      <c r="P14" s="4">
        <v>4379</v>
      </c>
      <c r="Q14" s="5">
        <f t="shared" si="2"/>
        <v>3.6991368680641186E-2</v>
      </c>
      <c r="R14" s="22" t="s">
        <v>29</v>
      </c>
      <c r="S14" s="4">
        <v>194</v>
      </c>
      <c r="T14" s="4">
        <v>194</v>
      </c>
      <c r="U14" s="30">
        <v>221.54</v>
      </c>
      <c r="V14" s="30">
        <v>221</v>
      </c>
      <c r="W14" s="30">
        <v>221</v>
      </c>
      <c r="X14" s="5">
        <f t="shared" si="9"/>
        <v>0.99756251692696585</v>
      </c>
      <c r="Y14" s="5">
        <f t="shared" si="3"/>
        <v>0.13917525773195877</v>
      </c>
      <c r="Z14" s="67">
        <f t="shared" si="4"/>
        <v>0.13917525773195877</v>
      </c>
      <c r="AA14" s="42"/>
      <c r="AB14" s="37"/>
      <c r="AC14" s="37"/>
      <c r="AD14" s="43"/>
      <c r="AE14" s="44"/>
      <c r="AF14" s="44"/>
      <c r="AG14" s="44"/>
      <c r="AH14" s="37"/>
    </row>
    <row r="15" spans="1:38" s="40" customFormat="1" ht="20.100000000000001" customHeight="1">
      <c r="A15" s="7" t="s">
        <v>30</v>
      </c>
      <c r="B15" s="4">
        <v>800</v>
      </c>
      <c r="C15" s="4">
        <v>288</v>
      </c>
      <c r="D15" s="4">
        <v>288</v>
      </c>
      <c r="E15" s="4">
        <v>288</v>
      </c>
      <c r="F15" s="4">
        <f t="shared" si="5"/>
        <v>-512</v>
      </c>
      <c r="G15" s="5"/>
      <c r="H15" s="8">
        <v>2858</v>
      </c>
      <c r="I15" s="60">
        <v>2858</v>
      </c>
      <c r="J15" s="18">
        <v>5077.912671</v>
      </c>
      <c r="K15" s="18">
        <v>5077.912671</v>
      </c>
      <c r="L15" s="61">
        <v>5077</v>
      </c>
      <c r="M15" s="5">
        <f t="shared" si="7"/>
        <v>1</v>
      </c>
      <c r="N15" s="5">
        <f t="shared" si="1"/>
        <v>0.77673641392582227</v>
      </c>
      <c r="O15" s="4">
        <v>2513</v>
      </c>
      <c r="P15" s="4">
        <v>2132</v>
      </c>
      <c r="Q15" s="5">
        <f t="shared" si="2"/>
        <v>0.77641707487753675</v>
      </c>
      <c r="R15" s="22" t="s">
        <v>31</v>
      </c>
      <c r="S15" s="4">
        <v>3390</v>
      </c>
      <c r="T15" s="4">
        <v>3390</v>
      </c>
      <c r="U15" s="30">
        <v>4268.99</v>
      </c>
      <c r="V15" s="30">
        <v>4269</v>
      </c>
      <c r="W15" s="79">
        <v>4269</v>
      </c>
      <c r="X15" s="5">
        <f t="shared" si="9"/>
        <v>1.0000023424744495</v>
      </c>
      <c r="Y15" s="5">
        <f t="shared" si="3"/>
        <v>0.25929203539823009</v>
      </c>
      <c r="Z15" s="67">
        <f t="shared" si="4"/>
        <v>0.25929203539823009</v>
      </c>
      <c r="AA15" s="42">
        <v>100</v>
      </c>
      <c r="AB15" s="37"/>
      <c r="AC15" s="37"/>
      <c r="AD15" s="43"/>
      <c r="AE15" s="44"/>
      <c r="AF15" s="44"/>
      <c r="AG15" s="44"/>
      <c r="AH15" s="37"/>
    </row>
    <row r="16" spans="1:38" s="40" customFormat="1" ht="20.100000000000001" customHeight="1">
      <c r="A16" s="7" t="s">
        <v>32</v>
      </c>
      <c r="B16" s="4">
        <v>500</v>
      </c>
      <c r="C16" s="4">
        <v>16864</v>
      </c>
      <c r="D16" s="4">
        <v>9527</v>
      </c>
      <c r="E16" s="4">
        <v>7622</v>
      </c>
      <c r="F16" s="4">
        <f t="shared" si="5"/>
        <v>9027</v>
      </c>
      <c r="G16" s="5">
        <f t="shared" ref="G16:G23" si="10">D16/C16-1</f>
        <v>-0.43506878557874762</v>
      </c>
      <c r="H16" s="8">
        <v>5250</v>
      </c>
      <c r="I16" s="60">
        <v>6563</v>
      </c>
      <c r="J16" s="18">
        <v>5256.8914080000004</v>
      </c>
      <c r="K16" s="18">
        <v>5256.8914080000004</v>
      </c>
      <c r="L16" s="61">
        <v>6571</v>
      </c>
      <c r="M16" s="5">
        <f t="shared" si="7"/>
        <v>1</v>
      </c>
      <c r="N16" s="5">
        <f t="shared" si="1"/>
        <v>1.312649142857221E-3</v>
      </c>
      <c r="O16" s="4">
        <v>288</v>
      </c>
      <c r="P16" s="4">
        <v>1778</v>
      </c>
      <c r="Q16" s="5">
        <f t="shared" si="2"/>
        <v>1.2189547463050433E-3</v>
      </c>
      <c r="R16" s="22" t="s">
        <v>33</v>
      </c>
      <c r="S16" s="23">
        <v>37684</v>
      </c>
      <c r="T16" s="23">
        <v>37684</v>
      </c>
      <c r="U16" s="30">
        <v>40043.730000000003</v>
      </c>
      <c r="V16" s="30">
        <v>40043.730000000003</v>
      </c>
      <c r="W16" s="79">
        <v>40043.730000000003</v>
      </c>
      <c r="X16" s="5">
        <f t="shared" si="9"/>
        <v>1</v>
      </c>
      <c r="Y16" s="5">
        <f t="shared" si="3"/>
        <v>6.2618883345717094E-2</v>
      </c>
      <c r="Z16" s="67">
        <f t="shared" si="4"/>
        <v>6.2618883345717094E-2</v>
      </c>
      <c r="AA16" s="42"/>
      <c r="AB16" s="37"/>
      <c r="AC16" s="37"/>
      <c r="AD16" s="43"/>
      <c r="AE16" s="44"/>
      <c r="AF16" s="44"/>
      <c r="AG16" s="44"/>
      <c r="AH16" s="37"/>
    </row>
    <row r="17" spans="1:34" s="40" customFormat="1" ht="20.100000000000001" customHeight="1">
      <c r="A17" s="7" t="s">
        <v>34</v>
      </c>
      <c r="B17" s="4">
        <f>SUM(B8:B16)</f>
        <v>392883</v>
      </c>
      <c r="C17" s="4">
        <f>SUM(C8:C16)</f>
        <v>390433</v>
      </c>
      <c r="D17" s="4">
        <f>SUM(D8:D16)</f>
        <v>417162</v>
      </c>
      <c r="E17" s="4">
        <f>SUM(E8:E16)</f>
        <v>40763</v>
      </c>
      <c r="F17" s="4">
        <f t="shared" si="5"/>
        <v>24279</v>
      </c>
      <c r="G17" s="5">
        <f t="shared" si="10"/>
        <v>6.8459889404840268E-2</v>
      </c>
      <c r="H17" s="8">
        <v>-43</v>
      </c>
      <c r="I17" s="60">
        <v>-239</v>
      </c>
      <c r="J17" s="18">
        <v>-4</v>
      </c>
      <c r="K17" s="18">
        <v>-4</v>
      </c>
      <c r="L17" s="61">
        <v>-21</v>
      </c>
      <c r="M17" s="5">
        <f t="shared" si="7"/>
        <v>1</v>
      </c>
      <c r="N17" s="5">
        <f t="shared" si="1"/>
        <v>-0.90697674418604646</v>
      </c>
      <c r="O17" s="4">
        <v>7622</v>
      </c>
      <c r="P17" s="4">
        <v>4850</v>
      </c>
      <c r="Q17" s="5">
        <f t="shared" si="2"/>
        <v>-0.91213389121338917</v>
      </c>
      <c r="R17" s="22" t="s">
        <v>35</v>
      </c>
      <c r="S17" s="23">
        <v>955</v>
      </c>
      <c r="T17" s="23">
        <v>955</v>
      </c>
      <c r="U17" s="30">
        <v>636.5</v>
      </c>
      <c r="V17" s="30">
        <v>636</v>
      </c>
      <c r="W17" s="79">
        <v>636</v>
      </c>
      <c r="X17" s="5">
        <v>1</v>
      </c>
      <c r="Y17" s="5">
        <f t="shared" si="3"/>
        <v>-0.33403141361256544</v>
      </c>
      <c r="Z17" s="67">
        <f t="shared" si="4"/>
        <v>-0.33403141361256544</v>
      </c>
      <c r="AA17" s="42"/>
      <c r="AB17" s="37"/>
      <c r="AC17" s="37"/>
      <c r="AD17" s="43"/>
      <c r="AE17" s="44"/>
      <c r="AF17" s="44"/>
      <c r="AG17" s="44"/>
      <c r="AH17" s="37"/>
    </row>
    <row r="18" spans="1:34" s="40" customFormat="1" ht="20.100000000000001" customHeight="1">
      <c r="A18" s="3" t="s">
        <v>36</v>
      </c>
      <c r="B18" s="4"/>
      <c r="C18" s="4"/>
      <c r="D18" s="4"/>
      <c r="E18" s="4"/>
      <c r="F18" s="4"/>
      <c r="G18" s="5"/>
      <c r="H18" s="4">
        <f>SUM(H8:H17)</f>
        <v>48468</v>
      </c>
      <c r="I18" s="4">
        <f>SUM(I8:I17)</f>
        <v>396029</v>
      </c>
      <c r="J18" s="4">
        <f>SUM(J8:J17)</f>
        <v>48765.613614000002</v>
      </c>
      <c r="K18" s="18">
        <f>SUM(K8:K17)</f>
        <v>48765.613614000002</v>
      </c>
      <c r="L18" s="62">
        <f>SUM(L8:L17)</f>
        <v>260718</v>
      </c>
      <c r="M18" s="5">
        <f t="shared" si="7"/>
        <v>1</v>
      </c>
      <c r="N18" s="5">
        <f t="shared" si="1"/>
        <v>6.1404145828175636E-3</v>
      </c>
      <c r="O18" s="4"/>
      <c r="P18" s="4">
        <v>-4</v>
      </c>
      <c r="Q18" s="5">
        <f t="shared" si="2"/>
        <v>-0.34166942319880617</v>
      </c>
      <c r="R18" s="22" t="s">
        <v>37</v>
      </c>
      <c r="S18" s="23">
        <v>662</v>
      </c>
      <c r="T18" s="23">
        <v>662</v>
      </c>
      <c r="U18" s="30">
        <v>441.4</v>
      </c>
      <c r="V18" s="30">
        <v>441.4</v>
      </c>
      <c r="W18" s="79">
        <v>441.4</v>
      </c>
      <c r="X18" s="5">
        <f t="shared" si="9"/>
        <v>1</v>
      </c>
      <c r="Y18" s="5">
        <f t="shared" si="3"/>
        <v>-0.33323262839879159</v>
      </c>
      <c r="Z18" s="67">
        <f t="shared" si="4"/>
        <v>-0.33323262839879159</v>
      </c>
      <c r="AA18" s="42"/>
      <c r="AB18" s="37"/>
      <c r="AC18" s="37"/>
      <c r="AD18" s="43"/>
      <c r="AE18" s="44"/>
      <c r="AF18" s="44"/>
      <c r="AG18" s="44"/>
      <c r="AH18" s="37"/>
    </row>
    <row r="19" spans="1:34" s="40" customFormat="1" ht="20.100000000000001" customHeight="1">
      <c r="A19" s="9"/>
      <c r="B19" s="9"/>
      <c r="C19" s="9"/>
      <c r="D19" s="9"/>
      <c r="E19" s="9"/>
      <c r="F19" s="9"/>
      <c r="G19" s="9"/>
      <c r="H19" s="4"/>
      <c r="I19" s="4"/>
      <c r="J19" s="4"/>
      <c r="K19" s="18"/>
      <c r="L19" s="62"/>
      <c r="M19" s="5"/>
      <c r="N19" s="5"/>
      <c r="O19" s="4">
        <f>SUM(O8:O18)</f>
        <v>40763</v>
      </c>
      <c r="P19" s="4">
        <f>SUM(P8:P18)</f>
        <v>41599</v>
      </c>
      <c r="Q19" s="5"/>
      <c r="R19" s="21" t="s">
        <v>38</v>
      </c>
      <c r="S19" s="23">
        <v>29840</v>
      </c>
      <c r="T19" s="23">
        <v>29840</v>
      </c>
      <c r="U19" s="31">
        <v>30003.66</v>
      </c>
      <c r="V19" s="31">
        <v>30003.66</v>
      </c>
      <c r="W19" s="80">
        <v>30003.66</v>
      </c>
      <c r="X19" s="5">
        <f t="shared" si="9"/>
        <v>1</v>
      </c>
      <c r="Y19" s="5">
        <f t="shared" si="3"/>
        <v>5.4845844504021399E-3</v>
      </c>
      <c r="Z19" s="67">
        <f t="shared" si="4"/>
        <v>5.4845844504021399E-3</v>
      </c>
      <c r="AA19" s="42"/>
      <c r="AB19" s="37"/>
      <c r="AC19" s="37"/>
      <c r="AD19" s="43"/>
      <c r="AE19" s="44"/>
      <c r="AF19" s="44"/>
      <c r="AG19" s="44"/>
      <c r="AH19" s="37"/>
    </row>
    <row r="20" spans="1:34" s="40" customFormat="1" ht="20.100000000000001" customHeight="1">
      <c r="A20" s="7" t="s">
        <v>39</v>
      </c>
      <c r="B20" s="4">
        <v>2143</v>
      </c>
      <c r="C20" s="4">
        <v>7161</v>
      </c>
      <c r="D20" s="4">
        <v>4015</v>
      </c>
      <c r="E20" s="4">
        <v>3212</v>
      </c>
      <c r="F20" s="4">
        <f t="shared" ref="F20:F23" si="11">D20-B20</f>
        <v>1872</v>
      </c>
      <c r="G20" s="5">
        <f t="shared" si="10"/>
        <v>-0.4393241167434716</v>
      </c>
      <c r="H20" s="8">
        <v>2221</v>
      </c>
      <c r="I20" s="60">
        <v>2776</v>
      </c>
      <c r="J20" s="24">
        <v>2252.9106510000001</v>
      </c>
      <c r="K20" s="24">
        <v>2252.9106510000001</v>
      </c>
      <c r="L20" s="61">
        <v>2816</v>
      </c>
      <c r="M20" s="5">
        <f t="shared" si="7"/>
        <v>1</v>
      </c>
      <c r="N20" s="5">
        <f t="shared" si="1"/>
        <v>1.4367695182350357E-2</v>
      </c>
      <c r="O20" s="9"/>
      <c r="P20" s="9"/>
      <c r="Q20" s="5">
        <f t="shared" si="2"/>
        <v>1.4409221902017291E-2</v>
      </c>
      <c r="R20" s="21" t="s">
        <v>40</v>
      </c>
      <c r="S20" s="23">
        <v>8500</v>
      </c>
      <c r="T20" s="23">
        <v>8500</v>
      </c>
      <c r="U20" s="31">
        <v>9352.2000000000007</v>
      </c>
      <c r="V20" s="31">
        <v>9353.2000000000007</v>
      </c>
      <c r="W20" s="80">
        <v>9353.2000000000007</v>
      </c>
      <c r="X20" s="5">
        <f t="shared" si="9"/>
        <v>1.0001069267124314</v>
      </c>
      <c r="Y20" s="5">
        <f t="shared" si="3"/>
        <v>0.10037647058823539</v>
      </c>
      <c r="Z20" s="67">
        <f t="shared" si="4"/>
        <v>0.10037647058823539</v>
      </c>
      <c r="AA20" s="42"/>
      <c r="AB20" s="37"/>
      <c r="AC20" s="37"/>
      <c r="AD20" s="45"/>
      <c r="AE20" s="44"/>
      <c r="AF20" s="44"/>
      <c r="AG20" s="44"/>
      <c r="AH20" s="37"/>
    </row>
    <row r="21" spans="1:34" s="40" customFormat="1" ht="20.100000000000001" customHeight="1">
      <c r="A21" s="7" t="s">
        <v>41</v>
      </c>
      <c r="B21" s="4">
        <v>2000</v>
      </c>
      <c r="C21" s="4">
        <v>912</v>
      </c>
      <c r="D21" s="4">
        <v>2013</v>
      </c>
      <c r="E21" s="4">
        <v>2013</v>
      </c>
      <c r="F21" s="4">
        <f t="shared" si="11"/>
        <v>13</v>
      </c>
      <c r="G21" s="5">
        <f t="shared" si="10"/>
        <v>1.2072368421052633</v>
      </c>
      <c r="H21" s="8">
        <v>375</v>
      </c>
      <c r="I21" s="60">
        <v>375</v>
      </c>
      <c r="J21" s="24">
        <v>324.82249400000001</v>
      </c>
      <c r="K21" s="24">
        <v>324.82249400000001</v>
      </c>
      <c r="L21" s="61">
        <v>369</v>
      </c>
      <c r="M21" s="5">
        <f t="shared" si="7"/>
        <v>1</v>
      </c>
      <c r="N21" s="5">
        <f t="shared" si="1"/>
        <v>-0.13380668266666665</v>
      </c>
      <c r="O21" s="4">
        <v>3212</v>
      </c>
      <c r="P21" s="4">
        <v>2125</v>
      </c>
      <c r="Q21" s="5">
        <f t="shared" si="2"/>
        <v>-1.6E-2</v>
      </c>
      <c r="R21" s="22" t="s">
        <v>42</v>
      </c>
      <c r="S21" s="23">
        <v>648</v>
      </c>
      <c r="T21" s="23">
        <v>648</v>
      </c>
      <c r="U21" s="31">
        <v>250.56</v>
      </c>
      <c r="V21" s="31">
        <v>250</v>
      </c>
      <c r="W21" s="80">
        <v>250</v>
      </c>
      <c r="X21" s="5">
        <f t="shared" si="9"/>
        <v>0.99776500638569599</v>
      </c>
      <c r="Y21" s="5">
        <f t="shared" si="3"/>
        <v>-0.61419753086419748</v>
      </c>
      <c r="Z21" s="67">
        <f t="shared" si="4"/>
        <v>-0.61419753086419748</v>
      </c>
      <c r="AA21" s="42"/>
      <c r="AB21" s="37"/>
      <c r="AC21" s="37"/>
      <c r="AD21" s="45"/>
      <c r="AE21" s="44"/>
      <c r="AF21" s="44"/>
      <c r="AG21" s="44"/>
      <c r="AH21" s="37"/>
    </row>
    <row r="22" spans="1:34" s="40" customFormat="1" ht="20.100000000000001" customHeight="1">
      <c r="A22" s="7" t="s">
        <v>43</v>
      </c>
      <c r="B22" s="4">
        <v>700</v>
      </c>
      <c r="C22" s="4">
        <v>530</v>
      </c>
      <c r="D22" s="4">
        <v>1382</v>
      </c>
      <c r="E22" s="4">
        <v>1382</v>
      </c>
      <c r="F22" s="4">
        <f t="shared" si="11"/>
        <v>682</v>
      </c>
      <c r="G22" s="5">
        <f t="shared" si="10"/>
        <v>1.6075471698113208</v>
      </c>
      <c r="H22" s="8">
        <v>478</v>
      </c>
      <c r="I22" s="60">
        <v>478</v>
      </c>
      <c r="J22" s="24">
        <v>542.94376</v>
      </c>
      <c r="K22" s="24">
        <v>542.94376</v>
      </c>
      <c r="L22" s="61">
        <v>543</v>
      </c>
      <c r="M22" s="5">
        <f t="shared" si="7"/>
        <v>1</v>
      </c>
      <c r="N22" s="5">
        <f t="shared" si="1"/>
        <v>0.13586560669456066</v>
      </c>
      <c r="O22" s="4">
        <v>2013</v>
      </c>
      <c r="P22" s="4">
        <v>2495</v>
      </c>
      <c r="Q22" s="5">
        <f t="shared" si="2"/>
        <v>0.13598326359832635</v>
      </c>
      <c r="R22" s="21" t="s">
        <v>44</v>
      </c>
      <c r="S22" s="23">
        <v>10730</v>
      </c>
      <c r="T22" s="23">
        <v>10730</v>
      </c>
      <c r="U22" s="31">
        <v>13326.24</v>
      </c>
      <c r="V22" s="31">
        <v>13326.24</v>
      </c>
      <c r="W22" s="80">
        <v>13326.24</v>
      </c>
      <c r="X22" s="5">
        <f t="shared" si="9"/>
        <v>1</v>
      </c>
      <c r="Y22" s="5">
        <f t="shared" si="3"/>
        <v>0.24196085740913326</v>
      </c>
      <c r="Z22" s="67">
        <f t="shared" si="4"/>
        <v>0.24196085740913326</v>
      </c>
      <c r="AA22" s="42"/>
      <c r="AB22" s="37"/>
      <c r="AC22" s="37"/>
      <c r="AD22" s="43"/>
      <c r="AE22" s="44"/>
      <c r="AF22" s="44"/>
      <c r="AG22" s="44"/>
      <c r="AH22" s="37"/>
    </row>
    <row r="23" spans="1:34" s="40" customFormat="1" ht="20.100000000000001" customHeight="1">
      <c r="A23" s="7" t="s">
        <v>45</v>
      </c>
      <c r="B23" s="4">
        <v>200</v>
      </c>
      <c r="C23" s="4">
        <v>100</v>
      </c>
      <c r="D23" s="4">
        <v>100</v>
      </c>
      <c r="E23" s="4">
        <v>100</v>
      </c>
      <c r="F23" s="4">
        <f t="shared" si="11"/>
        <v>-100</v>
      </c>
      <c r="G23" s="5">
        <f t="shared" si="10"/>
        <v>0</v>
      </c>
      <c r="H23" s="8">
        <v>824</v>
      </c>
      <c r="I23" s="60">
        <v>824</v>
      </c>
      <c r="J23" s="24">
        <v>5988.7722430000003</v>
      </c>
      <c r="K23" s="24">
        <v>5988.7722430000003</v>
      </c>
      <c r="L23" s="61">
        <v>6038</v>
      </c>
      <c r="M23" s="5">
        <f t="shared" si="7"/>
        <v>1</v>
      </c>
      <c r="N23" s="5">
        <f t="shared" si="1"/>
        <v>6.2679274793689324</v>
      </c>
      <c r="O23" s="4">
        <v>1382</v>
      </c>
      <c r="P23" s="4">
        <v>2720</v>
      </c>
      <c r="Q23" s="5">
        <f t="shared" si="2"/>
        <v>6.3276699029126213</v>
      </c>
      <c r="R23" s="21" t="s">
        <v>46</v>
      </c>
      <c r="S23" s="23">
        <v>11266</v>
      </c>
      <c r="T23" s="23">
        <v>11266</v>
      </c>
      <c r="U23" s="31">
        <v>6319.52</v>
      </c>
      <c r="V23" s="31">
        <v>6337</v>
      </c>
      <c r="W23" s="80">
        <v>6337</v>
      </c>
      <c r="X23" s="5">
        <f t="shared" si="9"/>
        <v>1.0027660328632553</v>
      </c>
      <c r="Y23" s="5">
        <f t="shared" si="3"/>
        <v>-0.43751109533108468</v>
      </c>
      <c r="Z23" s="67">
        <f t="shared" si="4"/>
        <v>-0.43751109533108468</v>
      </c>
      <c r="AA23" s="42"/>
      <c r="AB23" s="37"/>
      <c r="AC23" s="37"/>
      <c r="AD23" s="45"/>
      <c r="AE23" s="44"/>
      <c r="AF23" s="44"/>
      <c r="AG23" s="44"/>
      <c r="AH23" s="37"/>
    </row>
    <row r="24" spans="1:34" s="40" customFormat="1" ht="20.100000000000001" customHeight="1">
      <c r="A24" s="7" t="s">
        <v>47</v>
      </c>
      <c r="B24" s="4"/>
      <c r="C24" s="4"/>
      <c r="D24" s="4"/>
      <c r="E24" s="4"/>
      <c r="F24" s="4"/>
      <c r="G24" s="5"/>
      <c r="H24" s="4"/>
      <c r="I24" s="4"/>
      <c r="J24" s="4"/>
      <c r="K24" s="18"/>
      <c r="L24" s="62"/>
      <c r="M24" s="5"/>
      <c r="N24" s="5"/>
      <c r="O24" s="4">
        <v>100</v>
      </c>
      <c r="P24" s="4">
        <v>664</v>
      </c>
      <c r="Q24" s="5"/>
      <c r="R24" s="21" t="s">
        <v>48</v>
      </c>
      <c r="S24" s="23">
        <v>1354</v>
      </c>
      <c r="T24" s="23">
        <v>1354</v>
      </c>
      <c r="U24" s="31">
        <v>404.25</v>
      </c>
      <c r="V24" s="31">
        <v>404.25</v>
      </c>
      <c r="W24" s="80">
        <v>404.25</v>
      </c>
      <c r="X24" s="5">
        <f t="shared" si="9"/>
        <v>1</v>
      </c>
      <c r="Y24" s="5">
        <f t="shared" si="3"/>
        <v>-0.7014401772525849</v>
      </c>
      <c r="Z24" s="67">
        <f t="shared" si="4"/>
        <v>-0.7014401772525849</v>
      </c>
      <c r="AA24" s="42"/>
      <c r="AB24" s="37"/>
      <c r="AC24" s="37"/>
      <c r="AD24" s="45"/>
      <c r="AE24" s="44"/>
      <c r="AF24" s="44"/>
      <c r="AG24" s="44"/>
      <c r="AH24" s="37"/>
    </row>
    <row r="25" spans="1:34" s="40" customFormat="1" ht="20.100000000000001" customHeight="1">
      <c r="A25" s="10" t="s">
        <v>49</v>
      </c>
      <c r="B25" s="4">
        <f>SUM(B20:B24)</f>
        <v>5043</v>
      </c>
      <c r="C25" s="4">
        <f t="shared" ref="C25:E25" si="12">SUM(C20:C24)</f>
        <v>8703</v>
      </c>
      <c r="D25" s="4">
        <f t="shared" si="12"/>
        <v>7510</v>
      </c>
      <c r="E25" s="4">
        <f t="shared" si="12"/>
        <v>6707</v>
      </c>
      <c r="F25" s="4">
        <f>D25-B25</f>
        <v>2467</v>
      </c>
      <c r="G25" s="5">
        <f>D25/C25-1</f>
        <v>-0.13707916810295295</v>
      </c>
      <c r="H25" s="4">
        <f>SUM(H20:H24)</f>
        <v>3898</v>
      </c>
      <c r="I25" s="4">
        <f>SUM(I20:I24)</f>
        <v>4453</v>
      </c>
      <c r="J25" s="4">
        <f>SUM(J20:J24)</f>
        <v>9109.4491479999997</v>
      </c>
      <c r="K25" s="18">
        <f>SUM(K20:K24)</f>
        <v>9109.4491479999997</v>
      </c>
      <c r="L25" s="62">
        <f>SUM(L20:L24)</f>
        <v>9766</v>
      </c>
      <c r="M25" s="5">
        <f t="shared" si="7"/>
        <v>1</v>
      </c>
      <c r="N25" s="5">
        <f t="shared" si="1"/>
        <v>1.3369546300667008</v>
      </c>
      <c r="O25" s="4"/>
      <c r="P25" s="4"/>
      <c r="Q25" s="5">
        <f t="shared" si="2"/>
        <v>1.1931282281607904</v>
      </c>
      <c r="R25" s="22" t="s">
        <v>50</v>
      </c>
      <c r="S25" s="23">
        <v>774</v>
      </c>
      <c r="T25" s="23">
        <v>774</v>
      </c>
      <c r="U25" s="31">
        <v>649.83000000000004</v>
      </c>
      <c r="V25" s="31">
        <v>649.83000000000004</v>
      </c>
      <c r="W25" s="80">
        <v>649.83000000000004</v>
      </c>
      <c r="X25" s="5">
        <f t="shared" si="9"/>
        <v>1</v>
      </c>
      <c r="Y25" s="5">
        <f t="shared" si="3"/>
        <v>-0.16042635658914722</v>
      </c>
      <c r="Z25" s="67">
        <f t="shared" si="4"/>
        <v>-0.16042635658914722</v>
      </c>
      <c r="AA25" s="42"/>
      <c r="AB25" s="37"/>
      <c r="AC25" s="37"/>
      <c r="AD25" s="43"/>
      <c r="AE25" s="44"/>
      <c r="AF25" s="44"/>
      <c r="AG25" s="44"/>
      <c r="AH25" s="37"/>
    </row>
    <row r="26" spans="1:34" s="40" customFormat="1" ht="20.100000000000001" customHeight="1">
      <c r="A26" s="11"/>
      <c r="B26" s="11"/>
      <c r="C26" s="11"/>
      <c r="D26" s="11"/>
      <c r="E26" s="11"/>
      <c r="F26" s="11"/>
      <c r="G26" s="11"/>
      <c r="H26" s="11"/>
      <c r="I26" s="11"/>
      <c r="J26" s="78"/>
      <c r="K26" s="18"/>
      <c r="L26" s="62"/>
      <c r="M26" s="5"/>
      <c r="N26" s="5"/>
      <c r="O26" s="4">
        <f>SUM(O21:O25)</f>
        <v>6707</v>
      </c>
      <c r="P26" s="4">
        <f>SUM(P21:P25)</f>
        <v>8004</v>
      </c>
      <c r="Q26" s="5"/>
      <c r="R26" s="22" t="s">
        <v>51</v>
      </c>
      <c r="S26" s="23">
        <v>128</v>
      </c>
      <c r="T26" s="23">
        <v>128</v>
      </c>
      <c r="U26" s="31">
        <v>161.69</v>
      </c>
      <c r="V26" s="31">
        <v>161.69</v>
      </c>
      <c r="W26" s="80">
        <v>161.69</v>
      </c>
      <c r="X26" s="5">
        <f t="shared" si="9"/>
        <v>1</v>
      </c>
      <c r="Y26" s="5">
        <f t="shared" si="3"/>
        <v>0.26320312499999998</v>
      </c>
      <c r="Z26" s="67">
        <f t="shared" si="4"/>
        <v>0.26320312499999998</v>
      </c>
      <c r="AA26" s="42"/>
      <c r="AB26" s="37"/>
      <c r="AC26" s="37"/>
      <c r="AD26" s="43"/>
      <c r="AE26" s="44"/>
      <c r="AF26" s="44"/>
      <c r="AG26" s="44"/>
      <c r="AH26" s="37"/>
    </row>
    <row r="27" spans="1:34" s="40" customFormat="1" ht="20.100000000000001" customHeight="1">
      <c r="A27" s="11"/>
      <c r="B27" s="11"/>
      <c r="C27" s="11"/>
      <c r="D27" s="11"/>
      <c r="E27" s="11"/>
      <c r="F27" s="11"/>
      <c r="G27" s="11"/>
      <c r="H27" s="11"/>
      <c r="I27" s="11"/>
      <c r="J27" s="78"/>
      <c r="K27" s="18"/>
      <c r="L27" s="62"/>
      <c r="M27" s="5"/>
      <c r="N27" s="5"/>
      <c r="O27" s="11"/>
      <c r="P27" s="11"/>
      <c r="Q27" s="5"/>
      <c r="R27" s="22" t="s">
        <v>52</v>
      </c>
      <c r="S27" s="23">
        <v>381</v>
      </c>
      <c r="T27" s="23">
        <v>381</v>
      </c>
      <c r="U27" s="31">
        <v>2310.04</v>
      </c>
      <c r="V27" s="31">
        <v>2310.04</v>
      </c>
      <c r="W27" s="80">
        <v>2310.04</v>
      </c>
      <c r="X27" s="5">
        <f t="shared" si="9"/>
        <v>1</v>
      </c>
      <c r="Y27" s="5">
        <f t="shared" si="3"/>
        <v>5.0630971128608921</v>
      </c>
      <c r="Z27" s="67">
        <f t="shared" si="4"/>
        <v>5.0630971128608921</v>
      </c>
      <c r="AA27" s="42"/>
      <c r="AB27" s="37"/>
      <c r="AC27" s="37"/>
      <c r="AD27" s="43"/>
      <c r="AE27" s="44"/>
      <c r="AF27" s="44"/>
      <c r="AG27" s="44"/>
      <c r="AH27" s="37"/>
    </row>
    <row r="28" spans="1:34" s="40" customFormat="1" ht="20.100000000000001" customHeight="1">
      <c r="A28" s="11"/>
      <c r="B28" s="11"/>
      <c r="C28" s="11"/>
      <c r="D28" s="11"/>
      <c r="E28" s="11"/>
      <c r="F28" s="11"/>
      <c r="G28" s="11"/>
      <c r="H28" s="11"/>
      <c r="I28" s="11"/>
      <c r="J28" s="78"/>
      <c r="K28" s="18"/>
      <c r="L28" s="62"/>
      <c r="M28" s="5"/>
      <c r="N28" s="5"/>
      <c r="O28" s="11"/>
      <c r="P28" s="11"/>
      <c r="Q28" s="5"/>
      <c r="R28" s="22" t="s">
        <v>53</v>
      </c>
      <c r="S28" s="68">
        <v>582</v>
      </c>
      <c r="T28" s="68">
        <v>582</v>
      </c>
      <c r="U28" s="31">
        <v>71.66</v>
      </c>
      <c r="V28" s="31">
        <v>71.66</v>
      </c>
      <c r="W28" s="80">
        <v>71.66</v>
      </c>
      <c r="X28" s="5">
        <f t="shared" si="9"/>
        <v>1</v>
      </c>
      <c r="Y28" s="5">
        <f t="shared" si="3"/>
        <v>-0.87687285223367706</v>
      </c>
      <c r="Z28" s="67">
        <f t="shared" si="4"/>
        <v>-0.87687285223367706</v>
      </c>
      <c r="AA28" s="42"/>
      <c r="AB28" s="37"/>
      <c r="AC28" s="37"/>
      <c r="AD28" s="43"/>
      <c r="AE28" s="44"/>
      <c r="AF28" s="44"/>
      <c r="AG28" s="44"/>
      <c r="AH28" s="37"/>
    </row>
    <row r="29" spans="1:34" s="40" customFormat="1" ht="20.100000000000001" customHeight="1">
      <c r="A29" s="11"/>
      <c r="B29" s="11"/>
      <c r="C29" s="11"/>
      <c r="D29" s="11"/>
      <c r="E29" s="11"/>
      <c r="F29" s="11"/>
      <c r="G29" s="11"/>
      <c r="H29" s="11"/>
      <c r="I29" s="11"/>
      <c r="J29" s="78"/>
      <c r="K29" s="18"/>
      <c r="L29" s="62"/>
      <c r="M29" s="5"/>
      <c r="N29" s="5"/>
      <c r="O29" s="11"/>
      <c r="P29" s="11"/>
      <c r="Q29" s="5"/>
      <c r="R29" s="22" t="s">
        <v>54</v>
      </c>
      <c r="S29" s="23">
        <v>5905</v>
      </c>
      <c r="T29" s="23">
        <v>5905</v>
      </c>
      <c r="U29" s="31">
        <v>5627.88</v>
      </c>
      <c r="V29" s="31">
        <v>5627.88</v>
      </c>
      <c r="W29" s="80">
        <v>5627.88</v>
      </c>
      <c r="X29" s="5">
        <f t="shared" si="9"/>
        <v>1</v>
      </c>
      <c r="Y29" s="5">
        <f t="shared" si="3"/>
        <v>-4.6929720575783214E-2</v>
      </c>
      <c r="Z29" s="67">
        <f t="shared" si="4"/>
        <v>-4.6929720575783214E-2</v>
      </c>
      <c r="AA29" s="42"/>
      <c r="AB29" s="37"/>
      <c r="AC29" s="37"/>
      <c r="AD29" s="43"/>
      <c r="AE29" s="44"/>
      <c r="AF29" s="44"/>
      <c r="AG29" s="44"/>
      <c r="AH29" s="37"/>
    </row>
    <row r="30" spans="1:34" s="40" customFormat="1" ht="20.100000000000001" customHeight="1">
      <c r="A30" s="11"/>
      <c r="B30" s="11"/>
      <c r="C30" s="11"/>
      <c r="D30" s="11"/>
      <c r="E30" s="11"/>
      <c r="F30" s="11"/>
      <c r="G30" s="11"/>
      <c r="H30" s="11"/>
      <c r="I30" s="11"/>
      <c r="J30" s="78"/>
      <c r="K30" s="18"/>
      <c r="L30" s="62"/>
      <c r="M30" s="5"/>
      <c r="N30" s="5"/>
      <c r="O30" s="11"/>
      <c r="P30" s="11"/>
      <c r="Q30" s="5"/>
      <c r="R30" s="22" t="s">
        <v>55</v>
      </c>
      <c r="S30" s="23">
        <v>606</v>
      </c>
      <c r="T30" s="23">
        <v>606</v>
      </c>
      <c r="U30" s="31">
        <v>557.77</v>
      </c>
      <c r="V30" s="31">
        <v>557.77</v>
      </c>
      <c r="W30" s="31">
        <v>557.77</v>
      </c>
      <c r="X30" s="5">
        <f t="shared" si="9"/>
        <v>1</v>
      </c>
      <c r="Y30" s="5">
        <f t="shared" si="3"/>
        <v>-7.9587458745874612E-2</v>
      </c>
      <c r="Z30" s="67">
        <f t="shared" si="4"/>
        <v>-7.9587458745874612E-2</v>
      </c>
      <c r="AA30" s="42"/>
      <c r="AB30" s="37"/>
      <c r="AC30" s="37"/>
      <c r="AD30" s="43"/>
      <c r="AE30" s="44"/>
      <c r="AF30" s="44"/>
      <c r="AG30" s="44"/>
      <c r="AH30" s="37"/>
    </row>
    <row r="31" spans="1:34" s="40" customFormat="1" ht="20.100000000000001" customHeight="1">
      <c r="A31" s="11"/>
      <c r="B31" s="11"/>
      <c r="C31" s="11"/>
      <c r="D31" s="11"/>
      <c r="E31" s="11"/>
      <c r="F31" s="11"/>
      <c r="G31" s="11"/>
      <c r="H31" s="11"/>
      <c r="I31" s="11"/>
      <c r="J31" s="78"/>
      <c r="K31" s="18"/>
      <c r="L31" s="62"/>
      <c r="M31" s="5"/>
      <c r="N31" s="5"/>
      <c r="O31" s="11"/>
      <c r="P31" s="11"/>
      <c r="Q31" s="5"/>
      <c r="R31" s="22" t="s">
        <v>56</v>
      </c>
      <c r="S31" s="23">
        <v>80</v>
      </c>
      <c r="T31" s="23">
        <v>80</v>
      </c>
      <c r="U31" s="31">
        <v>677.5</v>
      </c>
      <c r="V31" s="31">
        <v>677.5</v>
      </c>
      <c r="W31" s="31">
        <v>677.5</v>
      </c>
      <c r="X31" s="5">
        <f t="shared" si="9"/>
        <v>1</v>
      </c>
      <c r="Y31" s="5">
        <f t="shared" si="3"/>
        <v>7.46875</v>
      </c>
      <c r="Z31" s="67">
        <f t="shared" si="4"/>
        <v>7.46875</v>
      </c>
      <c r="AA31" s="42"/>
      <c r="AB31" s="37"/>
      <c r="AC31" s="37"/>
      <c r="AD31" s="43"/>
      <c r="AE31" s="44"/>
      <c r="AF31" s="44"/>
      <c r="AG31" s="44"/>
      <c r="AH31" s="37"/>
    </row>
    <row r="32" spans="1:34" s="40" customFormat="1" ht="20.100000000000001" customHeight="1">
      <c r="A32" s="11"/>
      <c r="B32" s="11"/>
      <c r="C32" s="11"/>
      <c r="D32" s="11"/>
      <c r="E32" s="11"/>
      <c r="F32" s="11"/>
      <c r="G32" s="11"/>
      <c r="H32" s="11"/>
      <c r="I32" s="11"/>
      <c r="J32" s="78"/>
      <c r="K32" s="18"/>
      <c r="L32" s="62"/>
      <c r="M32" s="5"/>
      <c r="N32" s="5"/>
      <c r="O32" s="11"/>
      <c r="P32" s="11"/>
      <c r="Q32" s="5"/>
      <c r="R32" s="22" t="s">
        <v>70</v>
      </c>
      <c r="S32" s="23"/>
      <c r="T32" s="23"/>
      <c r="U32" s="30">
        <v>17</v>
      </c>
      <c r="V32" s="30"/>
      <c r="W32" s="30"/>
      <c r="X32" s="5"/>
      <c r="Y32" s="5"/>
      <c r="Z32" s="67"/>
      <c r="AA32" s="42"/>
      <c r="AB32" s="37"/>
      <c r="AC32" s="37"/>
      <c r="AD32" s="43"/>
      <c r="AE32" s="44"/>
      <c r="AF32" s="44"/>
      <c r="AG32" s="44"/>
      <c r="AH32" s="37"/>
    </row>
    <row r="33" spans="1:34" s="40" customFormat="1" ht="20.100000000000001" customHeight="1">
      <c r="A33" s="3" t="s">
        <v>57</v>
      </c>
      <c r="B33" s="4">
        <v>11465</v>
      </c>
      <c r="C33" s="4">
        <v>40914</v>
      </c>
      <c r="D33" s="4">
        <v>38500</v>
      </c>
      <c r="E33" s="4">
        <v>38500</v>
      </c>
      <c r="F33" s="4">
        <f t="shared" ref="F33:F37" si="13">D33-B33</f>
        <v>27035</v>
      </c>
      <c r="G33" s="5">
        <f t="shared" ref="G33:G37" si="14">D33/C33-1</f>
        <v>-5.9001808671848233E-2</v>
      </c>
      <c r="H33" s="4">
        <v>75219</v>
      </c>
      <c r="I33" s="4">
        <v>75219</v>
      </c>
      <c r="J33" s="18">
        <v>87475</v>
      </c>
      <c r="K33" s="18">
        <v>92219</v>
      </c>
      <c r="L33" s="62">
        <v>92219</v>
      </c>
      <c r="M33" s="5">
        <f>K33/J33</f>
        <v>1.0542326378965419</v>
      </c>
      <c r="N33" s="5">
        <f t="shared" si="1"/>
        <v>0.22600672702375729</v>
      </c>
      <c r="O33" s="11"/>
      <c r="P33" s="11"/>
      <c r="Q33" s="5">
        <f t="shared" si="2"/>
        <v>0.22600672702375729</v>
      </c>
      <c r="R33" s="22" t="s">
        <v>58</v>
      </c>
      <c r="S33" s="9"/>
      <c r="T33" s="9"/>
      <c r="U33" s="4"/>
      <c r="V33" s="23"/>
      <c r="W33" s="23"/>
      <c r="X33" s="5"/>
      <c r="Y33" s="5"/>
      <c r="Z33" s="67"/>
      <c r="AA33" s="42"/>
      <c r="AB33" s="37"/>
      <c r="AC33" s="37"/>
      <c r="AD33" s="43"/>
      <c r="AE33" s="44"/>
      <c r="AF33" s="44"/>
      <c r="AG33" s="44"/>
      <c r="AH33" s="37"/>
    </row>
    <row r="34" spans="1:34" s="40" customFormat="1" ht="20.100000000000001" customHeight="1">
      <c r="A34" s="12" t="s">
        <v>59</v>
      </c>
      <c r="B34" s="4"/>
      <c r="C34" s="4"/>
      <c r="D34" s="4"/>
      <c r="E34" s="4"/>
      <c r="F34" s="4"/>
      <c r="G34" s="5"/>
      <c r="H34" s="4">
        <v>9500</v>
      </c>
      <c r="I34" s="4">
        <v>9500</v>
      </c>
      <c r="J34" s="4">
        <v>10768</v>
      </c>
      <c r="K34" s="18">
        <v>10768</v>
      </c>
      <c r="L34" s="62">
        <v>10768</v>
      </c>
      <c r="M34" s="5">
        <f>K34/J34</f>
        <v>1</v>
      </c>
      <c r="N34" s="5">
        <f t="shared" si="1"/>
        <v>0.13347368421052633</v>
      </c>
      <c r="O34" s="4">
        <v>38500</v>
      </c>
      <c r="P34" s="4">
        <v>62219</v>
      </c>
      <c r="Q34" s="5">
        <f t="shared" si="2"/>
        <v>0.13347368421052633</v>
      </c>
      <c r="R34" s="25" t="s">
        <v>69</v>
      </c>
      <c r="S34" s="4">
        <v>4893</v>
      </c>
      <c r="T34" s="4">
        <v>4893</v>
      </c>
      <c r="U34" s="4">
        <v>6725</v>
      </c>
      <c r="V34" s="31">
        <v>6725</v>
      </c>
      <c r="W34" s="31">
        <v>6725</v>
      </c>
      <c r="X34" s="5">
        <f t="shared" ref="X34:X37" si="15">V34/U34</f>
        <v>1</v>
      </c>
      <c r="Y34" s="5">
        <f>((V34-S34)/S34)</f>
        <v>0.37441242591457186</v>
      </c>
      <c r="Z34" s="67">
        <f t="shared" si="4"/>
        <v>0.37441242591457186</v>
      </c>
      <c r="AA34" s="42"/>
      <c r="AB34" s="37"/>
      <c r="AC34" s="37"/>
      <c r="AD34" s="43"/>
      <c r="AE34" s="44"/>
      <c r="AF34" s="44"/>
      <c r="AG34" s="44"/>
      <c r="AH34" s="37"/>
    </row>
    <row r="35" spans="1:34" s="40" customFormat="1" ht="20.100000000000001" customHeight="1">
      <c r="A35" s="12" t="s">
        <v>60</v>
      </c>
      <c r="B35" s="4">
        <f>B7+B33</f>
        <v>409391</v>
      </c>
      <c r="C35" s="4">
        <f>C7+C33</f>
        <v>440050</v>
      </c>
      <c r="D35" s="4">
        <f>D7+D33</f>
        <v>463172</v>
      </c>
      <c r="E35" s="4">
        <f>E7+E33</f>
        <v>85970</v>
      </c>
      <c r="F35" s="4">
        <f t="shared" si="13"/>
        <v>53781</v>
      </c>
      <c r="G35" s="5">
        <f t="shared" si="14"/>
        <v>5.2544029087603583E-2</v>
      </c>
      <c r="H35" s="4">
        <v>3493</v>
      </c>
      <c r="I35" s="4">
        <v>3493</v>
      </c>
      <c r="J35" s="4">
        <v>1214</v>
      </c>
      <c r="K35" s="18">
        <v>1214</v>
      </c>
      <c r="L35" s="62">
        <v>1214</v>
      </c>
      <c r="M35" s="5">
        <f>K35/J35</f>
        <v>1</v>
      </c>
      <c r="N35" s="5">
        <f t="shared" si="1"/>
        <v>-0.65244775264815347</v>
      </c>
      <c r="O35" s="4">
        <v>10152</v>
      </c>
      <c r="P35" s="4">
        <v>7047</v>
      </c>
      <c r="Q35" s="5">
        <f t="shared" si="2"/>
        <v>-0.65244775264815347</v>
      </c>
      <c r="R35" s="26" t="s">
        <v>61</v>
      </c>
      <c r="S35" s="4">
        <v>1214</v>
      </c>
      <c r="T35" s="4">
        <v>1214</v>
      </c>
      <c r="U35" s="31">
        <v>9862</v>
      </c>
      <c r="V35" s="31">
        <f>K7+K33+K34+K35+K36-V8-V12-V34</f>
        <v>13948.112762000033</v>
      </c>
      <c r="W35" s="31">
        <v>13948.112762000033</v>
      </c>
      <c r="X35" s="5">
        <f t="shared" si="15"/>
        <v>1.4143290166294904</v>
      </c>
      <c r="Y35" s="5">
        <f>((V35-S35)/S35)</f>
        <v>10.489384482701841</v>
      </c>
      <c r="Z35" s="67">
        <f t="shared" si="4"/>
        <v>10.489384482701841</v>
      </c>
      <c r="AA35" s="42"/>
      <c r="AB35" s="37"/>
      <c r="AC35" s="37"/>
      <c r="AD35" s="43"/>
      <c r="AE35" s="44"/>
      <c r="AF35" s="44"/>
      <c r="AG35" s="44"/>
      <c r="AH35" s="37"/>
    </row>
    <row r="36" spans="1:34" s="40" customFormat="1" ht="20.100000000000001" customHeight="1">
      <c r="A36" s="12" t="s">
        <v>64</v>
      </c>
      <c r="B36" s="4"/>
      <c r="C36" s="4"/>
      <c r="D36" s="4"/>
      <c r="E36" s="4"/>
      <c r="F36" s="4"/>
      <c r="G36" s="5"/>
      <c r="H36" s="4"/>
      <c r="I36" s="4"/>
      <c r="J36" s="4"/>
      <c r="K36" s="18">
        <v>17</v>
      </c>
      <c r="L36" s="62">
        <v>17</v>
      </c>
      <c r="M36" s="5"/>
      <c r="N36" s="5"/>
      <c r="O36" s="4"/>
      <c r="P36" s="4"/>
      <c r="Q36" s="5"/>
      <c r="R36" s="26"/>
      <c r="S36" s="4"/>
      <c r="T36" s="4"/>
      <c r="U36" s="17"/>
      <c r="V36" s="31"/>
      <c r="W36" s="31"/>
      <c r="X36" s="5"/>
      <c r="Y36" s="5"/>
      <c r="Z36" s="67"/>
      <c r="AA36" s="42"/>
      <c r="AB36" s="37"/>
      <c r="AC36" s="37"/>
      <c r="AD36" s="43"/>
      <c r="AE36" s="44"/>
      <c r="AF36" s="44"/>
      <c r="AG36" s="44"/>
      <c r="AH36" s="37"/>
    </row>
    <row r="37" spans="1:34" s="40" customFormat="1" ht="20.100000000000001" customHeight="1">
      <c r="A37" s="13" t="s">
        <v>62</v>
      </c>
      <c r="B37" s="4">
        <v>6</v>
      </c>
      <c r="C37" s="4">
        <v>195</v>
      </c>
      <c r="D37" s="4">
        <v>5</v>
      </c>
      <c r="E37" s="4">
        <v>5</v>
      </c>
      <c r="F37" s="4">
        <f t="shared" si="13"/>
        <v>-1</v>
      </c>
      <c r="G37" s="5">
        <f t="shared" si="14"/>
        <v>-0.97435897435897434</v>
      </c>
      <c r="H37" s="4">
        <f>H7+H33+H34+H35</f>
        <v>140578</v>
      </c>
      <c r="I37" s="4">
        <f>I7+I33+I34+I35</f>
        <v>488694</v>
      </c>
      <c r="J37" s="4">
        <f>J7+J33+J34+J35</f>
        <v>157332.06276200002</v>
      </c>
      <c r="K37" s="24">
        <f>K7+K33+K34+K35+K36</f>
        <v>162093.06276200002</v>
      </c>
      <c r="L37" s="63">
        <f>L7+L33+L34+L35+L36</f>
        <v>374702</v>
      </c>
      <c r="M37" s="5">
        <f>K37/J37</f>
        <v>1.0302608375967337</v>
      </c>
      <c r="N37" s="5">
        <f t="shared" si="1"/>
        <v>0.15304715362289986</v>
      </c>
      <c r="O37" s="27">
        <v>5</v>
      </c>
      <c r="P37" s="27">
        <v>232</v>
      </c>
      <c r="Q37" s="5">
        <f t="shared" si="2"/>
        <v>-0.23325843984170053</v>
      </c>
      <c r="R37" s="28" t="s">
        <v>63</v>
      </c>
      <c r="S37" s="4">
        <f>S7+S8+S12+S34+S35</f>
        <v>140578</v>
      </c>
      <c r="T37" s="4">
        <f>T7+T8+T12+T34+T35</f>
        <v>488694</v>
      </c>
      <c r="U37" s="4">
        <f>U7+U8+U12+U34+U35</f>
        <v>157332.06</v>
      </c>
      <c r="V37" s="23">
        <f>V7+V8+V12+V34+V35</f>
        <v>162093.06276200002</v>
      </c>
      <c r="W37" s="23">
        <f>W7+W8+W12+W34+W35</f>
        <v>374702</v>
      </c>
      <c r="X37" s="5">
        <f t="shared" si="15"/>
        <v>1.0302608556831965</v>
      </c>
      <c r="Y37" s="5">
        <f>((V37-S37)/S37)</f>
        <v>0.15304715362289986</v>
      </c>
      <c r="Z37" s="67">
        <f t="shared" si="4"/>
        <v>-0.23325843984170053</v>
      </c>
      <c r="AA37" s="42"/>
      <c r="AB37" s="37"/>
      <c r="AC37" s="37"/>
      <c r="AD37" s="37"/>
      <c r="AE37" s="37"/>
      <c r="AF37" s="37"/>
      <c r="AG37" s="37"/>
      <c r="AH37" s="37"/>
    </row>
    <row r="38" spans="1:34" s="40" customFormat="1" hidden="1">
      <c r="A38" s="34"/>
      <c r="B38" s="46"/>
      <c r="C38" s="46"/>
      <c r="D38" s="46"/>
      <c r="E38" s="46"/>
      <c r="F38" s="46"/>
      <c r="G38" s="47"/>
      <c r="H38" s="48"/>
      <c r="I38" s="48"/>
      <c r="J38" s="48"/>
      <c r="K38" s="49"/>
      <c r="L38" s="64"/>
      <c r="M38" s="48"/>
      <c r="N38" s="48"/>
      <c r="O38" s="4">
        <f>O7+O34+O35+O37</f>
        <v>48656.675396147642</v>
      </c>
      <c r="P38" s="4">
        <f>P7+P34+P35+P37</f>
        <v>69497.000017278595</v>
      </c>
      <c r="Q38" s="42"/>
      <c r="R38" s="34"/>
      <c r="S38" s="69">
        <f>S37-S35</f>
        <v>139364</v>
      </c>
      <c r="T38" s="69">
        <f>T37-T35</f>
        <v>487480</v>
      </c>
      <c r="U38" s="70"/>
      <c r="V38" s="71">
        <f>V37-V35</f>
        <v>148144.94999999998</v>
      </c>
      <c r="W38" s="71">
        <f>W37-W35</f>
        <v>360753.88723799994</v>
      </c>
      <c r="X38" s="52"/>
      <c r="Y38" s="5">
        <f>((V38-S38)/S38)</f>
        <v>6.300730461238184E-2</v>
      </c>
      <c r="Z38" s="72"/>
      <c r="AA38" s="42"/>
      <c r="AB38" s="37"/>
    </row>
    <row r="39" spans="1:34" s="40" customFormat="1" hidden="1">
      <c r="A39" s="34"/>
      <c r="B39" s="4"/>
      <c r="C39" s="4"/>
      <c r="D39" s="4"/>
      <c r="E39" s="4"/>
      <c r="F39" s="4"/>
      <c r="G39" s="5"/>
      <c r="H39" s="48"/>
      <c r="I39" s="48"/>
      <c r="J39" s="48"/>
      <c r="K39" s="49"/>
      <c r="L39" s="64"/>
      <c r="M39" s="48"/>
      <c r="N39" s="48"/>
      <c r="O39" s="48"/>
      <c r="P39" s="34"/>
      <c r="Q39" s="34"/>
      <c r="R39" s="34"/>
      <c r="S39" s="70"/>
      <c r="T39" s="70"/>
      <c r="U39" s="70"/>
      <c r="V39" s="52">
        <f>(V38-S38)/S38</f>
        <v>6.300730461238184E-2</v>
      </c>
      <c r="W39" s="71"/>
      <c r="X39" s="52"/>
      <c r="Y39" s="52"/>
      <c r="Z39" s="72"/>
      <c r="AA39" s="42"/>
      <c r="AB39" s="37"/>
    </row>
    <row r="40" spans="1:34" s="40" customFormat="1" hidden="1">
      <c r="A40" s="34"/>
      <c r="B40" s="53"/>
      <c r="C40" s="53"/>
      <c r="D40" s="53"/>
      <c r="E40" s="53"/>
      <c r="F40" s="53"/>
      <c r="G40" s="34"/>
      <c r="H40" s="34"/>
      <c r="I40" s="34"/>
      <c r="J40" s="54"/>
      <c r="K40" s="55"/>
      <c r="L40" s="65"/>
      <c r="M40" s="51"/>
      <c r="N40" s="51"/>
      <c r="O40" s="48"/>
      <c r="P40" s="34"/>
      <c r="Q40" s="34"/>
      <c r="R40" s="34"/>
      <c r="S40" s="70"/>
      <c r="T40" s="70"/>
      <c r="U40" s="70"/>
      <c r="V40" s="71"/>
      <c r="W40" s="52">
        <f>(W38-T38)/T38</f>
        <v>-0.25996166563141065</v>
      </c>
      <c r="X40" s="52"/>
      <c r="Y40" s="52"/>
      <c r="Z40" s="52"/>
      <c r="AA40" s="34"/>
    </row>
    <row r="41" spans="1:34">
      <c r="S41" s="70"/>
      <c r="T41" s="70"/>
      <c r="U41" s="70"/>
      <c r="V41" s="71"/>
      <c r="W41" s="71"/>
      <c r="X41" s="52"/>
      <c r="Z41" s="52"/>
    </row>
    <row r="42" spans="1:34">
      <c r="I42" s="53"/>
      <c r="J42" s="76"/>
    </row>
  </sheetData>
  <mergeCells count="27">
    <mergeCell ref="AA5:AA6"/>
    <mergeCell ref="A2:Y2"/>
    <mergeCell ref="U3:Y3"/>
    <mergeCell ref="B5:C5"/>
    <mergeCell ref="D5:G5"/>
    <mergeCell ref="A5:A6"/>
    <mergeCell ref="H5:H6"/>
    <mergeCell ref="J5:J6"/>
    <mergeCell ref="K5:K6"/>
    <mergeCell ref="M5:M6"/>
    <mergeCell ref="N5:N6"/>
    <mergeCell ref="O5:O6"/>
    <mergeCell ref="P5:P6"/>
    <mergeCell ref="R5:R6"/>
    <mergeCell ref="I5:I6"/>
    <mergeCell ref="L5:L6"/>
    <mergeCell ref="A4:Q4"/>
    <mergeCell ref="R4:Z4"/>
    <mergeCell ref="Q5:Q6"/>
    <mergeCell ref="T5:T6"/>
    <mergeCell ref="X5:X6"/>
    <mergeCell ref="W5:W6"/>
    <mergeCell ref="Z5:Z6"/>
    <mergeCell ref="S5:S6"/>
    <mergeCell ref="U5:U6"/>
    <mergeCell ref="V5:V6"/>
    <mergeCell ref="Y5:Y6"/>
  </mergeCells>
  <phoneticPr fontId="13" type="noConversion"/>
  <pageMargins left="0.86597222222222203" right="0.118110236220472" top="0.511811023622047" bottom="0.27559055118110198" header="0.35433070866141703" footer="0.43307086614173201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2022-06-20T07:25:16Z</cp:lastPrinted>
  <dcterms:created xsi:type="dcterms:W3CDTF">2019-12-12T02:32:00Z</dcterms:created>
  <dcterms:modified xsi:type="dcterms:W3CDTF">2022-06-20T07:25:19Z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C01ABB5BD4084B41A43C1F01071350B5</vt:lpwstr>
  </property>
</Properties>
</file>